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评奖评优\2017\发文\评奖附件\"/>
    </mc:Choice>
  </mc:AlternateContent>
  <bookViews>
    <workbookView xWindow="0" yWindow="0" windowWidth="19440" windowHeight="8565"/>
  </bookViews>
  <sheets>
    <sheet name="附件一 评奖评优项目明细表" sheetId="3" r:id="rId1"/>
    <sheet name="附件二 荣誉名额分配" sheetId="1" r:id="rId2"/>
    <sheet name="附件三 评奖名额分配" sheetId="4" r:id="rId3"/>
    <sheet name="附件四 捐赠奖名额分配" sheetId="2" r:id="rId4"/>
  </sheets>
  <definedNames>
    <definedName name="_xlnm._FilterDatabase" localSheetId="1" hidden="1">'附件二 荣誉名额分配'!$A$2:$B$30</definedName>
  </definedNames>
  <calcPr calcId="162913" fullPrecision="0"/>
</workbook>
</file>

<file path=xl/calcChain.xml><?xml version="1.0" encoding="utf-8"?>
<calcChain xmlns="http://schemas.openxmlformats.org/spreadsheetml/2006/main">
  <c r="D31" i="2" l="1"/>
  <c r="D22" i="4"/>
  <c r="K31" i="2"/>
  <c r="G14" i="4"/>
  <c r="G17" i="4"/>
  <c r="G18" i="4"/>
  <c r="I18" i="4"/>
  <c r="G20" i="4"/>
  <c r="H20" i="4"/>
  <c r="I20" i="4"/>
  <c r="G22" i="4"/>
  <c r="I22" i="4"/>
  <c r="E20" i="4" l="1"/>
  <c r="D20" i="4"/>
  <c r="E18" i="4"/>
  <c r="D18" i="4"/>
  <c r="E17" i="4"/>
  <c r="D17" i="4"/>
  <c r="E15" i="4"/>
  <c r="D15" i="4"/>
  <c r="E14" i="4"/>
  <c r="D14" i="4"/>
  <c r="D13" i="4"/>
  <c r="E12" i="4"/>
  <c r="D12" i="4"/>
  <c r="E11" i="4"/>
  <c r="D11" i="4"/>
  <c r="F10" i="4"/>
  <c r="E10" i="4"/>
  <c r="D10" i="4"/>
  <c r="L6" i="4" l="1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K6" i="4"/>
  <c r="K7" i="4"/>
  <c r="K8" i="4"/>
  <c r="K30" i="4" s="1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J6" i="4"/>
  <c r="J7" i="4"/>
  <c r="J30" i="4" s="1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I6" i="4"/>
  <c r="I7" i="4"/>
  <c r="I8" i="4"/>
  <c r="I9" i="4"/>
  <c r="I13" i="4"/>
  <c r="I16" i="4"/>
  <c r="I19" i="4"/>
  <c r="I21" i="4"/>
  <c r="I23" i="4"/>
  <c r="I24" i="4"/>
  <c r="I26" i="4"/>
  <c r="I27" i="4"/>
  <c r="I28" i="4"/>
  <c r="I29" i="4"/>
  <c r="H6" i="4"/>
  <c r="H7" i="4"/>
  <c r="H8" i="4"/>
  <c r="H9" i="4"/>
  <c r="H13" i="4"/>
  <c r="H16" i="4"/>
  <c r="H19" i="4"/>
  <c r="H21" i="4"/>
  <c r="H23" i="4"/>
  <c r="H24" i="4"/>
  <c r="H26" i="4"/>
  <c r="H27" i="4"/>
  <c r="H28" i="4"/>
  <c r="H29" i="4"/>
  <c r="G6" i="4"/>
  <c r="G7" i="4"/>
  <c r="G8" i="4"/>
  <c r="G30" i="4" s="1"/>
  <c r="G9" i="4"/>
  <c r="G13" i="4"/>
  <c r="G16" i="4"/>
  <c r="G19" i="4"/>
  <c r="G21" i="4"/>
  <c r="G23" i="4"/>
  <c r="G24" i="4"/>
  <c r="G26" i="4"/>
  <c r="G27" i="4"/>
  <c r="G28" i="4"/>
  <c r="G29" i="4"/>
  <c r="L5" i="4"/>
  <c r="L30" i="4" s="1"/>
  <c r="K5" i="4"/>
  <c r="J5" i="4"/>
  <c r="I5" i="4"/>
  <c r="I30" i="4" s="1"/>
  <c r="H5" i="4"/>
  <c r="H30" i="4" s="1"/>
  <c r="G5" i="4"/>
  <c r="F6" i="4"/>
  <c r="F7" i="4"/>
  <c r="F8" i="4"/>
  <c r="F9" i="4"/>
  <c r="F5" i="4"/>
  <c r="E6" i="4"/>
  <c r="E30" i="4" s="1"/>
  <c r="E7" i="4"/>
  <c r="E8" i="4"/>
  <c r="E9" i="4"/>
  <c r="E13" i="4"/>
  <c r="E16" i="4"/>
  <c r="E19" i="4"/>
  <c r="E21" i="4"/>
  <c r="E23" i="4"/>
  <c r="E24" i="4"/>
  <c r="E26" i="4"/>
  <c r="E27" i="4"/>
  <c r="E28" i="4"/>
  <c r="E29" i="4"/>
  <c r="E5" i="4"/>
  <c r="D6" i="4"/>
  <c r="D7" i="4"/>
  <c r="D8" i="4"/>
  <c r="D9" i="4"/>
  <c r="D16" i="4"/>
  <c r="D19" i="4"/>
  <c r="D21" i="4"/>
  <c r="D23" i="4"/>
  <c r="D24" i="4"/>
  <c r="D26" i="4"/>
  <c r="D27" i="4"/>
  <c r="D28" i="4"/>
  <c r="D29" i="4"/>
  <c r="D5" i="4"/>
  <c r="D30" i="4" s="1"/>
  <c r="C30" i="4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5" i="1"/>
  <c r="N31" i="2"/>
  <c r="AM31" i="2"/>
  <c r="Z31" i="2"/>
  <c r="AB31" i="2"/>
  <c r="Y31" i="2"/>
  <c r="X31" i="2"/>
  <c r="O31" i="2"/>
  <c r="AH31" i="2"/>
  <c r="G31" i="2"/>
  <c r="L31" i="2"/>
  <c r="H31" i="2"/>
  <c r="P31" i="2"/>
  <c r="U31" i="2"/>
  <c r="AF31" i="2"/>
  <c r="AG31" i="2"/>
  <c r="R31" i="2"/>
  <c r="J31" i="2"/>
  <c r="AD31" i="2"/>
  <c r="AJ31" i="2"/>
  <c r="W31" i="2"/>
  <c r="V31" i="2"/>
  <c r="E31" i="2"/>
  <c r="I31" i="2"/>
  <c r="AI31" i="2"/>
  <c r="M31" i="2"/>
  <c r="AE31" i="2"/>
  <c r="Q31" i="2"/>
  <c r="AC31" i="2"/>
  <c r="AA31" i="2"/>
  <c r="AL31" i="2"/>
  <c r="AK31" i="2"/>
</calcChain>
</file>

<file path=xl/sharedStrings.xml><?xml version="1.0" encoding="utf-8"?>
<sst xmlns="http://schemas.openxmlformats.org/spreadsheetml/2006/main" count="345" uniqueCount="238">
  <si>
    <t>文学院</t>
  </si>
  <si>
    <t>政治与公共管理学院</t>
  </si>
  <si>
    <t>社会学院</t>
  </si>
  <si>
    <t>教育学院</t>
  </si>
  <si>
    <t>外国语学院</t>
  </si>
  <si>
    <t>艺术学院</t>
  </si>
  <si>
    <t>体育学院</t>
  </si>
  <si>
    <t>数学科学学院</t>
  </si>
  <si>
    <t>计算机科学与技术学院</t>
  </si>
  <si>
    <t>电子信息学院</t>
  </si>
  <si>
    <t>人数</t>
    <phoneticPr fontId="1" type="noConversion"/>
  </si>
  <si>
    <t>学院</t>
    <phoneticPr fontId="1" type="noConversion"/>
  </si>
  <si>
    <t>专项奖</t>
    <phoneticPr fontId="3" type="noConversion"/>
  </si>
  <si>
    <t>社会工作</t>
    <phoneticPr fontId="3" type="noConversion"/>
  </si>
  <si>
    <t>综合奖</t>
    <phoneticPr fontId="3" type="noConversion"/>
  </si>
  <si>
    <t>学院（部）名称</t>
    <phoneticPr fontId="3" type="noConversion"/>
  </si>
  <si>
    <t>人数</t>
    <phoneticPr fontId="3" type="noConversion"/>
  </si>
  <si>
    <t>朱敬文</t>
  </si>
  <si>
    <t>周氏</t>
    <phoneticPr fontId="3" type="noConversion"/>
  </si>
  <si>
    <t>唐仲英</t>
    <phoneticPr fontId="3" type="noConversion"/>
  </si>
  <si>
    <t>牛尾英才</t>
    <phoneticPr fontId="3" type="noConversion"/>
  </si>
  <si>
    <t>工业园区</t>
    <phoneticPr fontId="3" type="noConversion"/>
  </si>
  <si>
    <t>徐增寿</t>
    <phoneticPr fontId="3" type="noConversion"/>
  </si>
  <si>
    <t>三星</t>
    <phoneticPr fontId="3" type="noConversion"/>
  </si>
  <si>
    <t>黄乾亨</t>
    <phoneticPr fontId="3" type="noConversion"/>
  </si>
  <si>
    <t>三井住友银行</t>
    <phoneticPr fontId="3" type="noConversion"/>
  </si>
  <si>
    <t>住友电工集团</t>
    <phoneticPr fontId="3" type="noConversion"/>
  </si>
  <si>
    <t>昆西</t>
    <phoneticPr fontId="3" type="noConversion"/>
  </si>
  <si>
    <t>正雄</t>
    <phoneticPr fontId="3" type="noConversion"/>
  </si>
  <si>
    <t>东吴证券一等</t>
    <phoneticPr fontId="3" type="noConversion"/>
  </si>
  <si>
    <t>东吴证券二等</t>
    <phoneticPr fontId="3" type="noConversion"/>
  </si>
  <si>
    <t>单项金额</t>
    <phoneticPr fontId="3" type="noConversion"/>
  </si>
  <si>
    <t>评定人数</t>
    <phoneticPr fontId="3" type="noConversion"/>
  </si>
  <si>
    <t>凤凰传媒学院</t>
    <phoneticPr fontId="3" type="noConversion"/>
  </si>
  <si>
    <t>物理与光电·能源学部</t>
  </si>
  <si>
    <t>材料化学化工学部</t>
    <phoneticPr fontId="3" type="noConversion"/>
  </si>
  <si>
    <t>东吴商学院</t>
    <phoneticPr fontId="3" type="noConversion"/>
  </si>
  <si>
    <t>王健法学院</t>
    <phoneticPr fontId="3" type="noConversion"/>
  </si>
  <si>
    <t>机电工程学院</t>
    <phoneticPr fontId="3" type="noConversion"/>
  </si>
  <si>
    <t>沙钢钢铁学院</t>
    <phoneticPr fontId="3" type="noConversion"/>
  </si>
  <si>
    <t>纺织与服装工程学院</t>
    <phoneticPr fontId="3" type="noConversion"/>
  </si>
  <si>
    <t>医学部</t>
    <phoneticPr fontId="3" type="noConversion"/>
  </si>
  <si>
    <t>纳米材料技术学院</t>
    <phoneticPr fontId="3" type="noConversion"/>
  </si>
  <si>
    <t>音乐学院</t>
    <phoneticPr fontId="3" type="noConversion"/>
  </si>
  <si>
    <t>唐文治书院</t>
    <phoneticPr fontId="3" type="noConversion"/>
  </si>
  <si>
    <t>敬文书院</t>
    <phoneticPr fontId="3" type="noConversion"/>
  </si>
  <si>
    <t>合计</t>
    <phoneticPr fontId="3" type="noConversion"/>
  </si>
  <si>
    <t>金螳螂建筑学院</t>
    <phoneticPr fontId="3" type="noConversion"/>
  </si>
  <si>
    <t>苏州大学牛尾英才助学奖学金</t>
  </si>
  <si>
    <t>苏州大学工业园区奖学金</t>
  </si>
  <si>
    <t>苏州大学徐增寿奖学金</t>
  </si>
  <si>
    <t>附件二：</t>
    <phoneticPr fontId="1" type="noConversion"/>
  </si>
  <si>
    <t>附件一：</t>
    <phoneticPr fontId="1" type="noConversion"/>
  </si>
  <si>
    <t>附件四：</t>
    <phoneticPr fontId="1" type="noConversion"/>
  </si>
  <si>
    <t>序号</t>
    <phoneticPr fontId="1" type="noConversion"/>
  </si>
  <si>
    <t>学院（部）名称</t>
    <phoneticPr fontId="1" type="noConversion"/>
  </si>
  <si>
    <t>总计</t>
    <phoneticPr fontId="1" type="noConversion"/>
  </si>
  <si>
    <t>苏州大学医学部“园区CDC”奖学金</t>
    <phoneticPr fontId="18" type="noConversion"/>
  </si>
  <si>
    <t>荣誉奖励项目</t>
    <phoneticPr fontId="18" type="noConversion"/>
  </si>
  <si>
    <t>名额</t>
    <phoneticPr fontId="18" type="noConversion"/>
  </si>
  <si>
    <t>苏州大学学习优秀特等奖</t>
    <phoneticPr fontId="18" type="noConversion"/>
  </si>
  <si>
    <t>苏州大学学习优秀一等奖</t>
    <phoneticPr fontId="18" type="noConversion"/>
  </si>
  <si>
    <t>苏州大学学习优秀二等奖</t>
    <phoneticPr fontId="18" type="noConversion"/>
  </si>
  <si>
    <t>苏州大学文体活动专项奖</t>
    <phoneticPr fontId="18" type="noConversion"/>
  </si>
  <si>
    <t>苏州大学社会工作专项奖</t>
    <phoneticPr fontId="18" type="noConversion"/>
  </si>
  <si>
    <t>苏州大学精神文明专项奖</t>
    <phoneticPr fontId="18" type="noConversion"/>
  </si>
  <si>
    <t>苏州大学勤勉励志专项奖</t>
    <phoneticPr fontId="18" type="noConversion"/>
  </si>
  <si>
    <t>苏州大学朱敬文奖学金</t>
    <phoneticPr fontId="18" type="noConversion"/>
  </si>
  <si>
    <t>348人</t>
    <phoneticPr fontId="18" type="noConversion"/>
  </si>
  <si>
    <t>2000元/人/年</t>
    <phoneticPr fontId="18" type="noConversion"/>
  </si>
  <si>
    <t>苏州大学朱敬文特别奖学金</t>
    <phoneticPr fontId="18" type="noConversion"/>
  </si>
  <si>
    <t>19人</t>
    <phoneticPr fontId="18" type="noConversion"/>
  </si>
  <si>
    <t>5000元/人/年</t>
    <phoneticPr fontId="18" type="noConversion"/>
  </si>
  <si>
    <t>苏州大学唐仲英德育奖学金</t>
    <phoneticPr fontId="18" type="noConversion"/>
  </si>
  <si>
    <t>122人</t>
    <phoneticPr fontId="18" type="noConversion"/>
  </si>
  <si>
    <t>4000元/人/年</t>
    <phoneticPr fontId="18" type="noConversion"/>
  </si>
  <si>
    <t>苏州大学周氏优秀学生奖学金</t>
    <phoneticPr fontId="18" type="noConversion"/>
  </si>
  <si>
    <t>28人</t>
    <phoneticPr fontId="18" type="noConversion"/>
  </si>
  <si>
    <t>1000元/人/年</t>
    <phoneticPr fontId="18" type="noConversion"/>
  </si>
  <si>
    <t>苏州大学黄乾亨奖学金</t>
    <phoneticPr fontId="18" type="noConversion"/>
  </si>
  <si>
    <t>45人</t>
    <phoneticPr fontId="18" type="noConversion"/>
  </si>
  <si>
    <t>苏州大学“协鑫奖”奖学金</t>
    <phoneticPr fontId="18" type="noConversion"/>
  </si>
  <si>
    <t>10人</t>
    <phoneticPr fontId="18" type="noConversion"/>
  </si>
  <si>
    <t>8000元/人/年</t>
    <phoneticPr fontId="18" type="noConversion"/>
  </si>
  <si>
    <t>苏州大学住友电工集团奖学金</t>
    <phoneticPr fontId="18" type="noConversion"/>
  </si>
  <si>
    <t>20人</t>
    <phoneticPr fontId="18" type="noConversion"/>
  </si>
  <si>
    <t>3000元/人/年</t>
    <phoneticPr fontId="18" type="noConversion"/>
  </si>
  <si>
    <t>苏州大学三星奖学金</t>
    <phoneticPr fontId="18" type="noConversion"/>
  </si>
  <si>
    <t>14人</t>
    <phoneticPr fontId="18" type="noConversion"/>
  </si>
  <si>
    <t>30人</t>
    <phoneticPr fontId="18" type="noConversion"/>
  </si>
  <si>
    <t>苏州大学三井住友银行奖学金</t>
    <phoneticPr fontId="18" type="noConversion"/>
  </si>
  <si>
    <t>8人</t>
    <phoneticPr fontId="18" type="noConversion"/>
  </si>
  <si>
    <t>3200元/人/年</t>
    <phoneticPr fontId="18" type="noConversion"/>
  </si>
  <si>
    <t>苏州大学“瑞翼”奖学金</t>
    <phoneticPr fontId="18" type="noConversion"/>
  </si>
  <si>
    <t>由捐赠方确定</t>
    <phoneticPr fontId="18" type="noConversion"/>
  </si>
  <si>
    <t>1000-4000元/人/年</t>
    <phoneticPr fontId="18" type="noConversion"/>
  </si>
  <si>
    <t>计算机科学与技术学院评定</t>
    <phoneticPr fontId="18" type="noConversion"/>
  </si>
  <si>
    <t>苏州大学医学部“卫材医药”奖学金</t>
    <phoneticPr fontId="18" type="noConversion"/>
  </si>
  <si>
    <t>40人</t>
    <phoneticPr fontId="18" type="noConversion"/>
  </si>
  <si>
    <t>2500元/人/年</t>
    <phoneticPr fontId="18" type="noConversion"/>
  </si>
  <si>
    <t>医学部评定</t>
    <phoneticPr fontId="18" type="noConversion"/>
  </si>
  <si>
    <t>苏州大学沙洲优黄留学奖学金</t>
    <phoneticPr fontId="18" type="noConversion"/>
  </si>
  <si>
    <t>6人</t>
    <phoneticPr fontId="18" type="noConversion"/>
  </si>
  <si>
    <t>10000-20000元/人/年</t>
    <phoneticPr fontId="18" type="noConversion"/>
  </si>
  <si>
    <t>东吴商学院评定</t>
    <phoneticPr fontId="18" type="noConversion"/>
  </si>
  <si>
    <t>苏州大学昆西压缩机奖学金</t>
    <phoneticPr fontId="18" type="noConversion"/>
  </si>
  <si>
    <t>15人</t>
    <phoneticPr fontId="18" type="noConversion"/>
  </si>
  <si>
    <t>机电工程学院评定</t>
    <phoneticPr fontId="18" type="noConversion"/>
  </si>
  <si>
    <t>3500元/人/年</t>
    <phoneticPr fontId="18" type="noConversion"/>
  </si>
  <si>
    <t>苏州大学东吴证券奖学金</t>
    <phoneticPr fontId="18" type="noConversion"/>
  </si>
  <si>
    <t>12人</t>
    <phoneticPr fontId="18" type="noConversion"/>
  </si>
  <si>
    <t>5000-10000元/人/年</t>
    <phoneticPr fontId="18" type="noConversion"/>
  </si>
  <si>
    <t>苏州大学敬文书院“沈京似奖学金”</t>
    <phoneticPr fontId="18" type="noConversion"/>
  </si>
  <si>
    <t>1500元/人/年</t>
    <phoneticPr fontId="18" type="noConversion"/>
  </si>
  <si>
    <t>敬文书院评定</t>
    <phoneticPr fontId="18" type="noConversion"/>
  </si>
  <si>
    <t>苏州大学正雄奖学金</t>
    <phoneticPr fontId="18" type="noConversion"/>
  </si>
  <si>
    <t>纺织与服装工程学院评定</t>
    <phoneticPr fontId="18" type="noConversion"/>
  </si>
  <si>
    <t>苏州大学“楚莹奖学金”</t>
    <phoneticPr fontId="18" type="noConversion"/>
  </si>
  <si>
    <t>物理与光电·能源学部、计算机科学与技术学院、机电工程学院评定</t>
    <phoneticPr fontId="18" type="noConversion"/>
  </si>
  <si>
    <t>苏州大学“富强科技”奖学金</t>
    <phoneticPr fontId="18" type="noConversion"/>
  </si>
  <si>
    <t>苏州大学“佰家丽设计奖”奖学金</t>
    <phoneticPr fontId="18" type="noConversion"/>
  </si>
  <si>
    <t>16人</t>
    <phoneticPr fontId="18" type="noConversion"/>
  </si>
  <si>
    <t>1000-10000元/人/年</t>
    <phoneticPr fontId="18" type="noConversion"/>
  </si>
  <si>
    <t>金螳螂建筑学院、艺术学院评定</t>
    <phoneticPr fontId="18" type="noConversion"/>
  </si>
  <si>
    <t>苏州大学“美麟”奖学金</t>
    <phoneticPr fontId="18" type="noConversion"/>
  </si>
  <si>
    <t>苏州大学“苏州安防”奖学金</t>
    <phoneticPr fontId="18" type="noConversion"/>
  </si>
  <si>
    <t>凤凰传媒学院评定</t>
    <phoneticPr fontId="18" type="noConversion"/>
  </si>
  <si>
    <t>苏州大学珠江钢琴·恺撒堡奖学金</t>
    <phoneticPr fontId="18" type="noConversion"/>
  </si>
  <si>
    <t>13人</t>
    <phoneticPr fontId="18" type="noConversion"/>
  </si>
  <si>
    <t>1000-2000元/人/年</t>
    <phoneticPr fontId="18" type="noConversion"/>
  </si>
  <si>
    <t>音乐学院评定</t>
    <phoneticPr fontId="18" type="noConversion"/>
  </si>
  <si>
    <t>苏州大学医学部“汉德医疗”解剖学奖学金</t>
    <phoneticPr fontId="18" type="noConversion"/>
  </si>
  <si>
    <t>3人</t>
    <phoneticPr fontId="18" type="noConversion"/>
  </si>
  <si>
    <t>9人</t>
    <phoneticPr fontId="18" type="noConversion"/>
  </si>
  <si>
    <t>1000-3000元/人/年</t>
    <phoneticPr fontId="18" type="noConversion"/>
  </si>
  <si>
    <t>苏州大学“人性和创造力开发促进”奖学金</t>
    <phoneticPr fontId="18" type="noConversion"/>
  </si>
  <si>
    <t>5人</t>
    <phoneticPr fontId="18" type="noConversion"/>
  </si>
  <si>
    <t>物理与光电·能源学部评定</t>
    <phoneticPr fontId="18" type="noConversion"/>
  </si>
  <si>
    <t>苏州大学英飞凌科技奖学金</t>
    <phoneticPr fontId="18" type="noConversion"/>
  </si>
  <si>
    <t>电子信息学院评定</t>
    <phoneticPr fontId="18" type="noConversion"/>
  </si>
  <si>
    <t>苏州大学专业奖学金</t>
    <phoneticPr fontId="18" type="noConversion"/>
  </si>
  <si>
    <t>类型</t>
    <phoneticPr fontId="18" type="noConversion"/>
  </si>
  <si>
    <t>名称</t>
    <phoneticPr fontId="18" type="noConversion"/>
  </si>
  <si>
    <t>金额</t>
    <phoneticPr fontId="1" type="noConversion"/>
  </si>
  <si>
    <t>备注</t>
    <phoneticPr fontId="1" type="noConversion"/>
  </si>
  <si>
    <t>奖学金项目</t>
    <phoneticPr fontId="1" type="noConversion"/>
  </si>
  <si>
    <t>500元/人/年</t>
    <phoneticPr fontId="18" type="noConversion"/>
  </si>
  <si>
    <t>朱敬文特别奖</t>
    <phoneticPr fontId="1" type="noConversion"/>
  </si>
  <si>
    <t>协鑫奖</t>
    <phoneticPr fontId="1" type="noConversion"/>
  </si>
  <si>
    <t>富强科技</t>
    <phoneticPr fontId="1" type="noConversion"/>
  </si>
  <si>
    <t>楚莹</t>
    <phoneticPr fontId="1" type="noConversion"/>
  </si>
  <si>
    <t>瑞翼</t>
    <phoneticPr fontId="1" type="noConversion"/>
  </si>
  <si>
    <t>卫材医药</t>
    <phoneticPr fontId="1" type="noConversion"/>
  </si>
  <si>
    <t>沙洲优黄</t>
    <phoneticPr fontId="1" type="noConversion"/>
  </si>
  <si>
    <t>沈京似</t>
    <phoneticPr fontId="1" type="noConversion"/>
  </si>
  <si>
    <t>美麟</t>
    <phoneticPr fontId="1" type="noConversion"/>
  </si>
  <si>
    <t>苏州安防</t>
    <phoneticPr fontId="1" type="noConversion"/>
  </si>
  <si>
    <t>佰家丽</t>
    <phoneticPr fontId="1" type="noConversion"/>
  </si>
  <si>
    <t>珠江钢琴·恺撒堡</t>
  </si>
  <si>
    <t>汉德医疗</t>
  </si>
  <si>
    <t>园区CDC</t>
  </si>
  <si>
    <t>人性和创造力开发促进</t>
  </si>
  <si>
    <t>英飞凌科技</t>
  </si>
  <si>
    <t>差额</t>
    <phoneticPr fontId="1" type="noConversion"/>
  </si>
  <si>
    <t>1500元/人/年</t>
    <phoneticPr fontId="18" type="noConversion"/>
  </si>
  <si>
    <t>1000元/人/年</t>
    <phoneticPr fontId="18" type="noConversion"/>
  </si>
  <si>
    <t>750元/人/年</t>
    <phoneticPr fontId="18" type="noConversion"/>
  </si>
  <si>
    <t>苏州大学创新创业特等奖</t>
    <phoneticPr fontId="18" type="noConversion"/>
  </si>
  <si>
    <t>苏州大学创新创业一等奖</t>
    <phoneticPr fontId="18" type="noConversion"/>
  </si>
  <si>
    <t>苏州大学创新创业二等奖</t>
    <phoneticPr fontId="18" type="noConversion"/>
  </si>
  <si>
    <t>20%（其中苏州大学社会工作专项奖不超过6%）</t>
    <phoneticPr fontId="1" type="noConversion"/>
  </si>
  <si>
    <t>苏州大学“仲利国际奖学金”</t>
    <phoneticPr fontId="1" type="noConversion"/>
  </si>
  <si>
    <t>5000元/人/年</t>
    <phoneticPr fontId="18" type="noConversion"/>
  </si>
  <si>
    <t>商学院评定</t>
    <phoneticPr fontId="1" type="noConversion"/>
  </si>
  <si>
    <t>苏州大学电子信息学院禾邦电子奖教金</t>
    <phoneticPr fontId="18" type="noConversion"/>
  </si>
  <si>
    <t>10000元/人/年</t>
    <phoneticPr fontId="18" type="noConversion"/>
  </si>
  <si>
    <t>苏州大学“RIGOL”奖学金</t>
    <phoneticPr fontId="18" type="noConversion"/>
  </si>
  <si>
    <t>500-5000元/人/年</t>
    <phoneticPr fontId="18" type="noConversion"/>
  </si>
  <si>
    <t>苏州大学“E起卓越”奖学金</t>
    <phoneticPr fontId="18" type="noConversion"/>
  </si>
  <si>
    <t>300元/人/年</t>
    <phoneticPr fontId="18" type="noConversion"/>
  </si>
  <si>
    <t>18人</t>
    <phoneticPr fontId="18" type="noConversion"/>
  </si>
  <si>
    <t>10人</t>
    <phoneticPr fontId="18" type="noConversion"/>
  </si>
  <si>
    <t>苏州大学综合奖</t>
    <phoneticPr fontId="18" type="noConversion"/>
  </si>
  <si>
    <t>苏州大学少数民族优秀学生专项奖</t>
    <phoneticPr fontId="18" type="noConversion"/>
  </si>
  <si>
    <t>苏州大学励志奖学金一等奖</t>
    <phoneticPr fontId="1" type="noConversion"/>
  </si>
  <si>
    <t>苏州大学励志奖学金二等奖</t>
    <phoneticPr fontId="1" type="noConversion"/>
  </si>
  <si>
    <t>苏州大学励志奖学金三等奖</t>
    <phoneticPr fontId="1" type="noConversion"/>
  </si>
  <si>
    <t>750元/人/年</t>
    <phoneticPr fontId="18" type="noConversion"/>
  </si>
  <si>
    <t>1500元/人/年</t>
    <phoneticPr fontId="18" type="noConversion"/>
  </si>
  <si>
    <t>1000元/人/年</t>
    <phoneticPr fontId="18" type="noConversion"/>
  </si>
  <si>
    <t>农林师范专业和基地班学生</t>
    <phoneticPr fontId="18" type="noConversion"/>
  </si>
  <si>
    <t>农林师范专业和基地班学生总人数</t>
    <phoneticPr fontId="18" type="noConversion"/>
  </si>
  <si>
    <t>农林师范专业和基地班学生含平时已发的专业奖学金500元</t>
    <phoneticPr fontId="18" type="noConversion"/>
  </si>
  <si>
    <r>
      <t>苏州大学201</t>
    </r>
    <r>
      <rPr>
        <b/>
        <sz val="14"/>
        <rFont val="黑体"/>
        <family val="3"/>
        <charset val="134"/>
      </rPr>
      <t>6</t>
    </r>
    <r>
      <rPr>
        <b/>
        <sz val="14"/>
        <rFont val="黑体"/>
        <family val="3"/>
        <charset val="134"/>
      </rPr>
      <t>-201</t>
    </r>
    <r>
      <rPr>
        <b/>
        <sz val="14"/>
        <rFont val="黑体"/>
        <family val="3"/>
        <charset val="134"/>
      </rPr>
      <t>7</t>
    </r>
    <r>
      <rPr>
        <b/>
        <sz val="14"/>
        <rFont val="黑体"/>
        <family val="3"/>
        <charset val="134"/>
      </rPr>
      <t>学年本科生评奖评优 项目明细表</t>
    </r>
    <phoneticPr fontId="1" type="noConversion"/>
  </si>
  <si>
    <r>
      <t>苏州大学201</t>
    </r>
    <r>
      <rPr>
        <b/>
        <sz val="14"/>
        <rFont val="黑体"/>
        <family val="3"/>
        <charset val="134"/>
      </rPr>
      <t>6—2017学年本科生捐赠奖学金名额分配表</t>
    </r>
    <phoneticPr fontId="3" type="noConversion"/>
  </si>
  <si>
    <r>
      <t>苏州大学201</t>
    </r>
    <r>
      <rPr>
        <b/>
        <sz val="16"/>
        <color indexed="8"/>
        <rFont val="宋体"/>
        <family val="3"/>
        <charset val="134"/>
      </rPr>
      <t>6-2017学年学校荣誉奖励名额分配</t>
    </r>
    <phoneticPr fontId="1" type="noConversion"/>
  </si>
  <si>
    <t>其余四项</t>
    <phoneticPr fontId="3" type="noConversion"/>
  </si>
  <si>
    <t>附件三：</t>
    <phoneticPr fontId="1" type="noConversion"/>
  </si>
  <si>
    <t xml:space="preserve">   苏州大学2016—2017学年本科生评奖名额分配表</t>
    <phoneticPr fontId="1" type="noConversion"/>
  </si>
  <si>
    <t>人数</t>
    <phoneticPr fontId="1" type="noConversion"/>
  </si>
  <si>
    <t>学习优秀奖</t>
    <phoneticPr fontId="1" type="noConversion"/>
  </si>
  <si>
    <t>特等</t>
    <phoneticPr fontId="1" type="noConversion"/>
  </si>
  <si>
    <t>一等</t>
    <phoneticPr fontId="1" type="noConversion"/>
  </si>
  <si>
    <t>二等</t>
    <phoneticPr fontId="1" type="noConversion"/>
  </si>
  <si>
    <t>一等</t>
    <phoneticPr fontId="1" type="noConversion"/>
  </si>
  <si>
    <t>二等</t>
    <phoneticPr fontId="1" type="noConversion"/>
  </si>
  <si>
    <t>三等</t>
    <phoneticPr fontId="1" type="noConversion"/>
  </si>
  <si>
    <t>励志奖学金</t>
    <phoneticPr fontId="1" type="noConversion"/>
  </si>
  <si>
    <t>1000-2000</t>
    <phoneticPr fontId="1" type="noConversion"/>
  </si>
  <si>
    <t>5000-10000</t>
    <phoneticPr fontId="1" type="noConversion"/>
  </si>
  <si>
    <t>1000-3000</t>
    <phoneticPr fontId="1" type="noConversion"/>
  </si>
  <si>
    <t>0-1</t>
    <phoneticPr fontId="1" type="noConversion"/>
  </si>
  <si>
    <t>0-1</t>
    <phoneticPr fontId="1" type="noConversion"/>
  </si>
  <si>
    <t>0-2</t>
    <phoneticPr fontId="1" type="noConversion"/>
  </si>
  <si>
    <t>x</t>
    <phoneticPr fontId="1" type="noConversion"/>
  </si>
  <si>
    <t>0-3</t>
    <phoneticPr fontId="1" type="noConversion"/>
  </si>
  <si>
    <t>1000-10000</t>
    <phoneticPr fontId="1" type="noConversion"/>
  </si>
  <si>
    <t>10000-20000</t>
    <phoneticPr fontId="1" type="noConversion"/>
  </si>
  <si>
    <t>1000-4000</t>
    <phoneticPr fontId="1" type="noConversion"/>
  </si>
  <si>
    <t>仲利国际</t>
    <phoneticPr fontId="3" type="noConversion"/>
  </si>
  <si>
    <t>RIGOL奖学金</t>
    <phoneticPr fontId="3" type="noConversion"/>
  </si>
  <si>
    <t>E起卓越</t>
    <phoneticPr fontId="3" type="noConversion"/>
  </si>
  <si>
    <t>禾邦电子</t>
    <phoneticPr fontId="3" type="noConversion"/>
  </si>
  <si>
    <t>500-5000</t>
    <phoneticPr fontId="3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</si>
  <si>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</t>
    </r>
    <phoneticPr fontId="3" type="noConversion"/>
  </si>
  <si>
    <t>孙福林一等</t>
    <phoneticPr fontId="3" type="noConversion"/>
  </si>
  <si>
    <t>孙福林二等</t>
    <phoneticPr fontId="3" type="noConversion"/>
  </si>
  <si>
    <t>孙福林三等</t>
    <phoneticPr fontId="3" type="noConversion"/>
  </si>
  <si>
    <t>苏州大学孙福林爱心奖学金</t>
    <phoneticPr fontId="18" type="noConversion"/>
  </si>
  <si>
    <t>26人</t>
    <phoneticPr fontId="18" type="noConversion"/>
  </si>
  <si>
    <t>3000元/人/年</t>
    <phoneticPr fontId="18" type="noConversion"/>
  </si>
  <si>
    <t>1000-5000元/人/年</t>
    <phoneticPr fontId="18" type="noConversion"/>
  </si>
  <si>
    <t>医学部、艺术学院评定</t>
    <phoneticPr fontId="18" type="noConversion"/>
  </si>
  <si>
    <t>35人</t>
    <phoneticPr fontId="18" type="noConversion"/>
  </si>
  <si>
    <t>轨道交通学院</t>
    <phoneticPr fontId="3" type="noConversion"/>
  </si>
  <si>
    <t>轨道交通学院</t>
    <phoneticPr fontId="3" type="noConversion"/>
  </si>
  <si>
    <t>东吴商学院、物理与光电·能源学部、材料与化学化工学部、计算机科学与技术学院、电子信息学院、机电工程学院、轨道交通学院、医学部评定</t>
  </si>
  <si>
    <t>创新创业奖学金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</si>
</sst>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;[Red]0"/>
    <numFmt numFmtId="178" formatCode="0_ "/>
  </numFmts>
  <fonts count="22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Times New Roman"/>
      <family val="1"/>
    </font>
    <font>
      <b/>
      <sz val="14"/>
      <name val="黑体"/>
      <family val="3"/>
      <charset val="134"/>
    </font>
    <font>
      <b/>
      <sz val="11"/>
      <name val="黑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4"/>
      <name val="黑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8" fillId="0" borderId="2" xfId="0" applyFont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15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9" fontId="15" fillId="2" borderId="1" xfId="0" applyNumberFormat="1" applyFont="1" applyFill="1" applyBorder="1" applyAlignment="1">
      <alignment horizontal="center" wrapText="1"/>
    </xf>
    <xf numFmtId="10" fontId="15" fillId="2" borderId="1" xfId="0" applyNumberFormat="1" applyFont="1" applyFill="1" applyBorder="1" applyAlignment="1">
      <alignment horizontal="center" wrapText="1"/>
    </xf>
    <xf numFmtId="0" fontId="19" fillId="2" borderId="1" xfId="0" applyFont="1" applyFill="1" applyBorder="1">
      <alignment vertical="center"/>
    </xf>
    <xf numFmtId="0" fontId="16" fillId="0" borderId="2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20" fillId="0" borderId="0" xfId="0" applyFont="1">
      <alignment vertical="center"/>
    </xf>
    <xf numFmtId="0" fontId="1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78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9" fillId="3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20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1" fillId="0" borderId="1" xfId="0" applyFont="1" applyFill="1" applyBorder="1">
      <alignment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9" fontId="15" fillId="2" borderId="1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177" fontId="13" fillId="0" borderId="5" xfId="0" applyNumberFormat="1" applyFont="1" applyFill="1" applyBorder="1" applyAlignment="1">
      <alignment horizontal="center" vertical="center"/>
    </xf>
    <xf numFmtId="177" fontId="13" fillId="0" borderId="7" xfId="0" applyNumberFormat="1" applyFont="1" applyBorder="1" applyAlignment="1">
      <alignment horizontal="center" vertical="center"/>
    </xf>
    <xf numFmtId="177" fontId="13" fillId="0" borderId="8" xfId="0" applyNumberFormat="1" applyFont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zoomScale="115" zoomScaleNormal="115" workbookViewId="0">
      <selection activeCell="A2" sqref="A2:E2"/>
    </sheetView>
  </sheetViews>
  <sheetFormatPr defaultColWidth="8.875" defaultRowHeight="13.5" x14ac:dyDescent="0.15"/>
  <cols>
    <col min="1" max="1" width="15" bestFit="1" customWidth="1"/>
    <col min="2" max="2" width="34.5" customWidth="1"/>
    <col min="3" max="3" width="27.625" customWidth="1"/>
    <col min="4" max="4" width="24.625" customWidth="1"/>
    <col min="5" max="5" width="30.875" customWidth="1"/>
    <col min="6" max="6" width="32.25" customWidth="1"/>
  </cols>
  <sheetData>
    <row r="1" spans="1:6" ht="15.75" customHeight="1" x14ac:dyDescent="0.15">
      <c r="A1" t="s">
        <v>52</v>
      </c>
    </row>
    <row r="2" spans="1:6" ht="26.25" customHeight="1" x14ac:dyDescent="0.15">
      <c r="A2" s="51" t="s">
        <v>193</v>
      </c>
      <c r="B2" s="52"/>
      <c r="C2" s="52"/>
      <c r="D2" s="52"/>
      <c r="E2" s="52"/>
      <c r="F2" s="14"/>
    </row>
    <row r="3" spans="1:6" ht="17.25" customHeight="1" x14ac:dyDescent="0.15">
      <c r="A3" s="16" t="s">
        <v>141</v>
      </c>
      <c r="B3" s="16" t="s">
        <v>142</v>
      </c>
      <c r="C3" s="16" t="s">
        <v>59</v>
      </c>
      <c r="D3" s="22" t="s">
        <v>143</v>
      </c>
      <c r="E3" s="22" t="s">
        <v>144</v>
      </c>
    </row>
    <row r="4" spans="1:6" ht="17.25" customHeight="1" x14ac:dyDescent="0.15">
      <c r="A4" s="49" t="s">
        <v>58</v>
      </c>
      <c r="B4" s="27" t="s">
        <v>182</v>
      </c>
      <c r="C4" s="20">
        <v>0.15</v>
      </c>
      <c r="D4" s="15"/>
      <c r="E4" s="15"/>
    </row>
    <row r="5" spans="1:6" ht="17.25" customHeight="1" x14ac:dyDescent="0.15">
      <c r="A5" s="50"/>
      <c r="B5" s="19" t="s">
        <v>65</v>
      </c>
      <c r="C5" s="54" t="s">
        <v>170</v>
      </c>
      <c r="D5" s="15"/>
      <c r="E5" s="15"/>
    </row>
    <row r="6" spans="1:6" ht="17.25" customHeight="1" x14ac:dyDescent="0.15">
      <c r="A6" s="50"/>
      <c r="B6" s="19" t="s">
        <v>66</v>
      </c>
      <c r="C6" s="54"/>
      <c r="D6" s="15"/>
      <c r="E6" s="15"/>
    </row>
    <row r="7" spans="1:6" ht="17.25" customHeight="1" x14ac:dyDescent="0.15">
      <c r="A7" s="50"/>
      <c r="B7" s="19" t="s">
        <v>64</v>
      </c>
      <c r="C7" s="54"/>
      <c r="D7" s="15"/>
      <c r="E7" s="15"/>
    </row>
    <row r="8" spans="1:6" ht="17.25" customHeight="1" x14ac:dyDescent="0.15">
      <c r="A8" s="50"/>
      <c r="B8" s="19" t="s">
        <v>63</v>
      </c>
      <c r="C8" s="54"/>
      <c r="D8" s="15"/>
      <c r="E8" s="15"/>
    </row>
    <row r="9" spans="1:6" ht="17.25" customHeight="1" x14ac:dyDescent="0.15">
      <c r="A9" s="50"/>
      <c r="B9" s="19" t="s">
        <v>183</v>
      </c>
      <c r="C9" s="54"/>
      <c r="D9" s="15"/>
      <c r="E9" s="15"/>
    </row>
    <row r="10" spans="1:6" x14ac:dyDescent="0.15">
      <c r="A10" s="53" t="s">
        <v>145</v>
      </c>
      <c r="B10" s="19" t="s">
        <v>60</v>
      </c>
      <c r="C10" s="20">
        <v>0.04</v>
      </c>
      <c r="D10" s="18" t="s">
        <v>164</v>
      </c>
      <c r="E10" s="55" t="s">
        <v>192</v>
      </c>
    </row>
    <row r="11" spans="1:6" x14ac:dyDescent="0.15">
      <c r="A11" s="53"/>
      <c r="B11" s="19" t="s">
        <v>61</v>
      </c>
      <c r="C11" s="20">
        <v>0.09</v>
      </c>
      <c r="D11" s="18" t="s">
        <v>165</v>
      </c>
      <c r="E11" s="56"/>
    </row>
    <row r="12" spans="1:6" x14ac:dyDescent="0.15">
      <c r="A12" s="53"/>
      <c r="B12" s="19" t="s">
        <v>62</v>
      </c>
      <c r="C12" s="20">
        <v>0.13</v>
      </c>
      <c r="D12" s="18" t="s">
        <v>166</v>
      </c>
      <c r="E12" s="57"/>
    </row>
    <row r="13" spans="1:6" x14ac:dyDescent="0.15">
      <c r="A13" s="53"/>
      <c r="B13" s="19" t="s">
        <v>167</v>
      </c>
      <c r="C13" s="21">
        <v>1.4999999999999999E-2</v>
      </c>
      <c r="D13" s="18" t="s">
        <v>164</v>
      </c>
      <c r="E13" s="15"/>
    </row>
    <row r="14" spans="1:6" x14ac:dyDescent="0.15">
      <c r="A14" s="53"/>
      <c r="B14" s="19" t="s">
        <v>168</v>
      </c>
      <c r="C14" s="20">
        <v>0.02</v>
      </c>
      <c r="D14" s="18" t="s">
        <v>165</v>
      </c>
      <c r="E14" s="15"/>
    </row>
    <row r="15" spans="1:6" x14ac:dyDescent="0.15">
      <c r="A15" s="53"/>
      <c r="B15" s="19" t="s">
        <v>169</v>
      </c>
      <c r="C15" s="21">
        <v>2.5000000000000001E-2</v>
      </c>
      <c r="D15" s="18" t="s">
        <v>187</v>
      </c>
      <c r="E15" s="15"/>
    </row>
    <row r="16" spans="1:6" x14ac:dyDescent="0.15">
      <c r="A16" s="53"/>
      <c r="B16" s="19" t="s">
        <v>184</v>
      </c>
      <c r="C16" s="20">
        <v>0.02</v>
      </c>
      <c r="D16" s="18" t="s">
        <v>188</v>
      </c>
      <c r="E16" s="15"/>
    </row>
    <row r="17" spans="1:5" x14ac:dyDescent="0.15">
      <c r="A17" s="53"/>
      <c r="B17" s="19" t="s">
        <v>185</v>
      </c>
      <c r="C17" s="20">
        <v>0.02</v>
      </c>
      <c r="D17" s="18" t="s">
        <v>189</v>
      </c>
      <c r="E17" s="15"/>
    </row>
    <row r="18" spans="1:5" x14ac:dyDescent="0.15">
      <c r="A18" s="53"/>
      <c r="B18" s="19" t="s">
        <v>186</v>
      </c>
      <c r="C18" s="20">
        <v>0.03</v>
      </c>
      <c r="D18" s="18" t="s">
        <v>187</v>
      </c>
      <c r="E18" s="15"/>
    </row>
    <row r="19" spans="1:5" ht="26.25" customHeight="1" x14ac:dyDescent="0.15">
      <c r="A19" s="53"/>
      <c r="B19" s="19" t="s">
        <v>140</v>
      </c>
      <c r="C19" s="19" t="s">
        <v>191</v>
      </c>
      <c r="D19" s="18" t="s">
        <v>146</v>
      </c>
      <c r="E19" s="17" t="s">
        <v>190</v>
      </c>
    </row>
    <row r="20" spans="1:5" ht="17.25" customHeight="1" x14ac:dyDescent="0.15">
      <c r="A20" s="53"/>
      <c r="B20" s="17" t="s">
        <v>67</v>
      </c>
      <c r="C20" s="18" t="s">
        <v>68</v>
      </c>
      <c r="D20" s="18" t="s">
        <v>69</v>
      </c>
      <c r="E20" s="17"/>
    </row>
    <row r="21" spans="1:5" ht="17.25" customHeight="1" x14ac:dyDescent="0.15">
      <c r="A21" s="53"/>
      <c r="B21" s="17" t="s">
        <v>70</v>
      </c>
      <c r="C21" s="18" t="s">
        <v>71</v>
      </c>
      <c r="D21" s="18" t="s">
        <v>72</v>
      </c>
      <c r="E21" s="17" t="s">
        <v>163</v>
      </c>
    </row>
    <row r="22" spans="1:5" ht="17.25" customHeight="1" x14ac:dyDescent="0.15">
      <c r="A22" s="53"/>
      <c r="B22" s="17" t="s">
        <v>73</v>
      </c>
      <c r="C22" s="18" t="s">
        <v>74</v>
      </c>
      <c r="D22" s="18" t="s">
        <v>75</v>
      </c>
      <c r="E22" s="17"/>
    </row>
    <row r="23" spans="1:5" ht="17.25" customHeight="1" x14ac:dyDescent="0.15">
      <c r="A23" s="53"/>
      <c r="B23" s="17" t="s">
        <v>76</v>
      </c>
      <c r="C23" s="18" t="s">
        <v>77</v>
      </c>
      <c r="D23" s="18" t="s">
        <v>78</v>
      </c>
      <c r="E23" s="17"/>
    </row>
    <row r="24" spans="1:5" ht="17.25" customHeight="1" x14ac:dyDescent="0.15">
      <c r="A24" s="53"/>
      <c r="B24" s="17" t="s">
        <v>48</v>
      </c>
      <c r="C24" s="18" t="s">
        <v>233</v>
      </c>
      <c r="D24" s="18" t="s">
        <v>72</v>
      </c>
      <c r="E24" s="17"/>
    </row>
    <row r="25" spans="1:5" ht="17.25" customHeight="1" x14ac:dyDescent="0.15">
      <c r="A25" s="53"/>
      <c r="B25" s="17" t="s">
        <v>79</v>
      </c>
      <c r="C25" s="18" t="s">
        <v>80</v>
      </c>
      <c r="D25" s="18" t="s">
        <v>69</v>
      </c>
      <c r="E25" s="17"/>
    </row>
    <row r="26" spans="1:5" ht="17.25" customHeight="1" x14ac:dyDescent="0.15">
      <c r="A26" s="53"/>
      <c r="B26" s="17" t="s">
        <v>81</v>
      </c>
      <c r="C26" s="18" t="s">
        <v>82</v>
      </c>
      <c r="D26" s="18" t="s">
        <v>83</v>
      </c>
      <c r="E26" s="17"/>
    </row>
    <row r="27" spans="1:5" ht="17.25" customHeight="1" x14ac:dyDescent="0.15">
      <c r="A27" s="53"/>
      <c r="B27" s="17" t="s">
        <v>84</v>
      </c>
      <c r="C27" s="18" t="s">
        <v>85</v>
      </c>
      <c r="D27" s="18" t="s">
        <v>86</v>
      </c>
      <c r="E27" s="17"/>
    </row>
    <row r="28" spans="1:5" ht="17.25" customHeight="1" x14ac:dyDescent="0.15">
      <c r="A28" s="53"/>
      <c r="B28" s="17" t="s">
        <v>87</v>
      </c>
      <c r="C28" s="18" t="s">
        <v>88</v>
      </c>
      <c r="D28" s="18" t="s">
        <v>75</v>
      </c>
      <c r="E28" s="17"/>
    </row>
    <row r="29" spans="1:5" ht="17.25" customHeight="1" x14ac:dyDescent="0.15">
      <c r="A29" s="53"/>
      <c r="B29" s="17" t="s">
        <v>50</v>
      </c>
      <c r="C29" s="18" t="s">
        <v>89</v>
      </c>
      <c r="D29" s="18" t="s">
        <v>78</v>
      </c>
      <c r="E29" s="17"/>
    </row>
    <row r="30" spans="1:5" ht="17.25" customHeight="1" x14ac:dyDescent="0.15">
      <c r="A30" s="53"/>
      <c r="B30" s="17" t="s">
        <v>90</v>
      </c>
      <c r="C30" s="18" t="s">
        <v>91</v>
      </c>
      <c r="D30" s="18" t="s">
        <v>92</v>
      </c>
      <c r="E30" s="17"/>
    </row>
    <row r="31" spans="1:5" ht="17.25" customHeight="1" x14ac:dyDescent="0.15">
      <c r="A31" s="53"/>
      <c r="B31" s="17" t="s">
        <v>93</v>
      </c>
      <c r="C31" s="18" t="s">
        <v>94</v>
      </c>
      <c r="D31" s="18" t="s">
        <v>95</v>
      </c>
      <c r="E31" s="17" t="s">
        <v>96</v>
      </c>
    </row>
    <row r="32" spans="1:5" ht="17.25" customHeight="1" x14ac:dyDescent="0.15">
      <c r="A32" s="53"/>
      <c r="B32" s="17" t="s">
        <v>97</v>
      </c>
      <c r="C32" s="18" t="s">
        <v>98</v>
      </c>
      <c r="D32" s="18" t="s">
        <v>99</v>
      </c>
      <c r="E32" s="17" t="s">
        <v>100</v>
      </c>
    </row>
    <row r="33" spans="1:5" ht="17.25" customHeight="1" x14ac:dyDescent="0.15">
      <c r="A33" s="53"/>
      <c r="B33" s="17" t="s">
        <v>101</v>
      </c>
      <c r="C33" s="18" t="s">
        <v>102</v>
      </c>
      <c r="D33" s="18" t="s">
        <v>103</v>
      </c>
      <c r="E33" s="17" t="s">
        <v>104</v>
      </c>
    </row>
    <row r="34" spans="1:5" ht="17.25" customHeight="1" x14ac:dyDescent="0.15">
      <c r="A34" s="53"/>
      <c r="B34" s="17" t="s">
        <v>105</v>
      </c>
      <c r="C34" s="18" t="s">
        <v>106</v>
      </c>
      <c r="D34" s="18" t="s">
        <v>72</v>
      </c>
      <c r="E34" s="17" t="s">
        <v>107</v>
      </c>
    </row>
    <row r="35" spans="1:5" ht="48" x14ac:dyDescent="0.15">
      <c r="A35" s="53"/>
      <c r="B35" s="17" t="s">
        <v>49</v>
      </c>
      <c r="C35" s="18" t="s">
        <v>85</v>
      </c>
      <c r="D35" s="18" t="s">
        <v>108</v>
      </c>
      <c r="E35" s="17" t="s">
        <v>236</v>
      </c>
    </row>
    <row r="36" spans="1:5" ht="17.25" customHeight="1" x14ac:dyDescent="0.15">
      <c r="A36" s="53"/>
      <c r="B36" s="17" t="s">
        <v>109</v>
      </c>
      <c r="C36" s="18" t="s">
        <v>110</v>
      </c>
      <c r="D36" s="18" t="s">
        <v>111</v>
      </c>
      <c r="E36" s="17" t="s">
        <v>104</v>
      </c>
    </row>
    <row r="37" spans="1:5" ht="17.25" customHeight="1" x14ac:dyDescent="0.15">
      <c r="A37" s="53"/>
      <c r="B37" s="17" t="s">
        <v>112</v>
      </c>
      <c r="C37" s="18" t="s">
        <v>98</v>
      </c>
      <c r="D37" s="18" t="s">
        <v>113</v>
      </c>
      <c r="E37" s="17" t="s">
        <v>114</v>
      </c>
    </row>
    <row r="38" spans="1:5" ht="17.25" customHeight="1" x14ac:dyDescent="0.15">
      <c r="A38" s="53"/>
      <c r="B38" s="17" t="s">
        <v>115</v>
      </c>
      <c r="C38" s="18" t="s">
        <v>85</v>
      </c>
      <c r="D38" s="18" t="s">
        <v>86</v>
      </c>
      <c r="E38" s="17" t="s">
        <v>116</v>
      </c>
    </row>
    <row r="39" spans="1:5" ht="24" x14ac:dyDescent="0.15">
      <c r="A39" s="53"/>
      <c r="B39" s="17" t="s">
        <v>117</v>
      </c>
      <c r="C39" s="18" t="s">
        <v>82</v>
      </c>
      <c r="D39" s="18" t="s">
        <v>72</v>
      </c>
      <c r="E39" s="17" t="s">
        <v>118</v>
      </c>
    </row>
    <row r="40" spans="1:5" ht="24" x14ac:dyDescent="0.15">
      <c r="A40" s="53"/>
      <c r="B40" s="17" t="s">
        <v>119</v>
      </c>
      <c r="C40" s="18" t="s">
        <v>82</v>
      </c>
      <c r="D40" s="18" t="s">
        <v>86</v>
      </c>
      <c r="E40" s="17" t="s">
        <v>118</v>
      </c>
    </row>
    <row r="41" spans="1:5" ht="17.25" customHeight="1" x14ac:dyDescent="0.15">
      <c r="A41" s="53"/>
      <c r="B41" s="17" t="s">
        <v>120</v>
      </c>
      <c r="C41" s="18" t="s">
        <v>121</v>
      </c>
      <c r="D41" s="18" t="s">
        <v>122</v>
      </c>
      <c r="E41" s="17" t="s">
        <v>123</v>
      </c>
    </row>
    <row r="42" spans="1:5" ht="17.25" customHeight="1" x14ac:dyDescent="0.15">
      <c r="A42" s="53"/>
      <c r="B42" s="17" t="s">
        <v>124</v>
      </c>
      <c r="C42" s="18" t="s">
        <v>85</v>
      </c>
      <c r="D42" s="18" t="s">
        <v>69</v>
      </c>
      <c r="E42" s="17" t="s">
        <v>116</v>
      </c>
    </row>
    <row r="43" spans="1:5" ht="17.25" customHeight="1" x14ac:dyDescent="0.15">
      <c r="A43" s="53"/>
      <c r="B43" s="17" t="s">
        <v>125</v>
      </c>
      <c r="C43" s="18" t="s">
        <v>106</v>
      </c>
      <c r="D43" s="18" t="s">
        <v>69</v>
      </c>
      <c r="E43" s="17" t="s">
        <v>126</v>
      </c>
    </row>
    <row r="44" spans="1:5" ht="17.25" customHeight="1" x14ac:dyDescent="0.15">
      <c r="A44" s="53"/>
      <c r="B44" s="17" t="s">
        <v>127</v>
      </c>
      <c r="C44" s="18" t="s">
        <v>128</v>
      </c>
      <c r="D44" s="18" t="s">
        <v>129</v>
      </c>
      <c r="E44" s="17" t="s">
        <v>130</v>
      </c>
    </row>
    <row r="45" spans="1:5" ht="21" customHeight="1" x14ac:dyDescent="0.15">
      <c r="A45" s="53"/>
      <c r="B45" s="17" t="s">
        <v>131</v>
      </c>
      <c r="C45" s="18" t="s">
        <v>132</v>
      </c>
      <c r="D45" s="18" t="s">
        <v>111</v>
      </c>
      <c r="E45" s="17" t="s">
        <v>100</v>
      </c>
    </row>
    <row r="46" spans="1:5" ht="17.25" customHeight="1" x14ac:dyDescent="0.15">
      <c r="A46" s="53"/>
      <c r="B46" s="17" t="s">
        <v>171</v>
      </c>
      <c r="C46" s="18" t="s">
        <v>85</v>
      </c>
      <c r="D46" s="18" t="s">
        <v>172</v>
      </c>
      <c r="E46" s="17" t="s">
        <v>173</v>
      </c>
    </row>
    <row r="47" spans="1:5" ht="17.25" customHeight="1" x14ac:dyDescent="0.15">
      <c r="A47" s="53"/>
      <c r="B47" s="17" t="s">
        <v>57</v>
      </c>
      <c r="C47" s="18" t="s">
        <v>133</v>
      </c>
      <c r="D47" s="18" t="s">
        <v>134</v>
      </c>
      <c r="E47" s="17" t="s">
        <v>100</v>
      </c>
    </row>
    <row r="48" spans="1:5" ht="22.5" customHeight="1" x14ac:dyDescent="0.15">
      <c r="A48" s="53"/>
      <c r="B48" s="19" t="s">
        <v>135</v>
      </c>
      <c r="C48" s="18" t="s">
        <v>136</v>
      </c>
      <c r="D48" s="18" t="s">
        <v>86</v>
      </c>
      <c r="E48" s="17" t="s">
        <v>137</v>
      </c>
    </row>
    <row r="49" spans="1:5" ht="17.25" customHeight="1" x14ac:dyDescent="0.15">
      <c r="A49" s="53"/>
      <c r="B49" s="17" t="s">
        <v>138</v>
      </c>
      <c r="C49" s="18" t="s">
        <v>136</v>
      </c>
      <c r="D49" s="18" t="s">
        <v>230</v>
      </c>
      <c r="E49" s="17" t="s">
        <v>139</v>
      </c>
    </row>
    <row r="50" spans="1:5" ht="17.25" customHeight="1" x14ac:dyDescent="0.15">
      <c r="A50" s="53"/>
      <c r="B50" s="17" t="s">
        <v>228</v>
      </c>
      <c r="C50" s="18" t="s">
        <v>229</v>
      </c>
      <c r="D50" s="18" t="s">
        <v>231</v>
      </c>
      <c r="E50" s="17" t="s">
        <v>232</v>
      </c>
    </row>
    <row r="51" spans="1:5" x14ac:dyDescent="0.15">
      <c r="A51" s="53"/>
      <c r="B51" s="17" t="s">
        <v>174</v>
      </c>
      <c r="C51" s="18" t="s">
        <v>102</v>
      </c>
      <c r="D51" s="18" t="s">
        <v>175</v>
      </c>
      <c r="E51" s="17" t="s">
        <v>139</v>
      </c>
    </row>
    <row r="52" spans="1:5" x14ac:dyDescent="0.15">
      <c r="A52" s="53"/>
      <c r="B52" s="17" t="s">
        <v>176</v>
      </c>
      <c r="C52" s="18" t="s">
        <v>180</v>
      </c>
      <c r="D52" s="18" t="s">
        <v>177</v>
      </c>
      <c r="E52" s="17" t="s">
        <v>139</v>
      </c>
    </row>
    <row r="53" spans="1:5" x14ac:dyDescent="0.15">
      <c r="A53" s="53"/>
      <c r="B53" s="17" t="s">
        <v>178</v>
      </c>
      <c r="C53" s="18" t="s">
        <v>181</v>
      </c>
      <c r="D53" s="18" t="s">
        <v>179</v>
      </c>
      <c r="E53" s="17" t="s">
        <v>139</v>
      </c>
    </row>
  </sheetData>
  <mergeCells count="5">
    <mergeCell ref="A4:A9"/>
    <mergeCell ref="A2:E2"/>
    <mergeCell ref="A10:A53"/>
    <mergeCell ref="C5:C9"/>
    <mergeCell ref="E10:E12"/>
  </mergeCells>
  <phoneticPr fontId="18" type="noConversion"/>
  <pageMargins left="0.70866141732283472" right="0.70866141732283472" top="0.39370078740157483" bottom="0.3937007874015748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2" zoomScale="112" zoomScaleNormal="112" workbookViewId="0">
      <selection activeCell="A2" sqref="A2:E2"/>
    </sheetView>
  </sheetViews>
  <sheetFormatPr defaultColWidth="8.875" defaultRowHeight="13.5" x14ac:dyDescent="0.15"/>
  <cols>
    <col min="1" max="1" width="24.375" customWidth="1"/>
    <col min="2" max="2" width="15.625" style="37" customWidth="1"/>
    <col min="3" max="5" width="15.625" customWidth="1"/>
  </cols>
  <sheetData>
    <row r="1" spans="1:5" ht="19.5" customHeight="1" x14ac:dyDescent="0.15">
      <c r="A1" t="s">
        <v>51</v>
      </c>
    </row>
    <row r="2" spans="1:5" ht="29.25" customHeight="1" x14ac:dyDescent="0.15">
      <c r="A2" s="58" t="s">
        <v>195</v>
      </c>
      <c r="B2" s="58"/>
      <c r="C2" s="58"/>
      <c r="D2" s="58"/>
      <c r="E2" s="58"/>
    </row>
    <row r="3" spans="1:5" ht="25.5" customHeight="1" x14ac:dyDescent="0.15">
      <c r="A3" s="62" t="s">
        <v>11</v>
      </c>
      <c r="B3" s="63" t="s">
        <v>10</v>
      </c>
      <c r="C3" s="59" t="s">
        <v>14</v>
      </c>
      <c r="D3" s="61" t="s">
        <v>12</v>
      </c>
      <c r="E3" s="61"/>
    </row>
    <row r="4" spans="1:5" ht="28.5" customHeight="1" x14ac:dyDescent="0.15">
      <c r="A4" s="62"/>
      <c r="B4" s="63"/>
      <c r="C4" s="60"/>
      <c r="D4" s="28" t="s">
        <v>13</v>
      </c>
      <c r="E4" s="29" t="s">
        <v>196</v>
      </c>
    </row>
    <row r="5" spans="1:5" ht="24" customHeight="1" x14ac:dyDescent="0.15">
      <c r="A5" s="12" t="s">
        <v>0</v>
      </c>
      <c r="B5" s="38">
        <v>586</v>
      </c>
      <c r="C5" s="12">
        <f>B5*15%</f>
        <v>88</v>
      </c>
      <c r="D5" s="12">
        <f>B5*6%</f>
        <v>35</v>
      </c>
      <c r="E5" s="12">
        <f>B5*14%</f>
        <v>82</v>
      </c>
    </row>
    <row r="6" spans="1:5" ht="24" customHeight="1" x14ac:dyDescent="0.15">
      <c r="A6" s="38" t="s">
        <v>33</v>
      </c>
      <c r="B6" s="38">
        <v>667</v>
      </c>
      <c r="C6" s="12">
        <f t="shared" ref="C6:C29" si="0">B6*15%</f>
        <v>100</v>
      </c>
      <c r="D6" s="12">
        <f t="shared" ref="D6:D29" si="1">B6*6%</f>
        <v>40</v>
      </c>
      <c r="E6" s="12">
        <f t="shared" ref="E6:E29" si="2">B6*14%</f>
        <v>93</v>
      </c>
    </row>
    <row r="7" spans="1:5" ht="24" customHeight="1" x14ac:dyDescent="0.15">
      <c r="A7" s="38" t="s">
        <v>2</v>
      </c>
      <c r="B7" s="38">
        <v>645</v>
      </c>
      <c r="C7" s="12">
        <f t="shared" si="0"/>
        <v>97</v>
      </c>
      <c r="D7" s="12">
        <f t="shared" si="1"/>
        <v>39</v>
      </c>
      <c r="E7" s="12">
        <f t="shared" si="2"/>
        <v>90</v>
      </c>
    </row>
    <row r="8" spans="1:5" ht="24" customHeight="1" x14ac:dyDescent="0.15">
      <c r="A8" s="38" t="s">
        <v>1</v>
      </c>
      <c r="B8" s="38">
        <v>1149</v>
      </c>
      <c r="C8" s="12">
        <f t="shared" si="0"/>
        <v>172</v>
      </c>
      <c r="D8" s="12">
        <f t="shared" si="1"/>
        <v>69</v>
      </c>
      <c r="E8" s="12">
        <f t="shared" si="2"/>
        <v>161</v>
      </c>
    </row>
    <row r="9" spans="1:5" ht="24" customHeight="1" x14ac:dyDescent="0.15">
      <c r="A9" s="38" t="s">
        <v>3</v>
      </c>
      <c r="B9" s="38">
        <v>311</v>
      </c>
      <c r="C9" s="12">
        <f t="shared" si="0"/>
        <v>47</v>
      </c>
      <c r="D9" s="12">
        <f t="shared" si="1"/>
        <v>19</v>
      </c>
      <c r="E9" s="12">
        <f t="shared" si="2"/>
        <v>44</v>
      </c>
    </row>
    <row r="10" spans="1:5" ht="24" customHeight="1" x14ac:dyDescent="0.15">
      <c r="A10" s="38" t="s">
        <v>36</v>
      </c>
      <c r="B10" s="38">
        <v>1339</v>
      </c>
      <c r="C10" s="12">
        <f t="shared" si="0"/>
        <v>201</v>
      </c>
      <c r="D10" s="12">
        <f t="shared" si="1"/>
        <v>80</v>
      </c>
      <c r="E10" s="12">
        <f t="shared" si="2"/>
        <v>187</v>
      </c>
    </row>
    <row r="11" spans="1:5" ht="24" customHeight="1" x14ac:dyDescent="0.15">
      <c r="A11" s="38" t="s">
        <v>37</v>
      </c>
      <c r="B11" s="38">
        <v>444</v>
      </c>
      <c r="C11" s="12">
        <f t="shared" si="0"/>
        <v>67</v>
      </c>
      <c r="D11" s="12">
        <f t="shared" si="1"/>
        <v>27</v>
      </c>
      <c r="E11" s="12">
        <f t="shared" si="2"/>
        <v>62</v>
      </c>
    </row>
    <row r="12" spans="1:5" ht="24" customHeight="1" x14ac:dyDescent="0.15">
      <c r="A12" s="38" t="s">
        <v>4</v>
      </c>
      <c r="B12" s="38">
        <v>744</v>
      </c>
      <c r="C12" s="12">
        <f t="shared" si="0"/>
        <v>112</v>
      </c>
      <c r="D12" s="12">
        <f t="shared" si="1"/>
        <v>45</v>
      </c>
      <c r="E12" s="12">
        <f t="shared" si="2"/>
        <v>104</v>
      </c>
    </row>
    <row r="13" spans="1:5" ht="24" customHeight="1" x14ac:dyDescent="0.15">
      <c r="A13" s="38" t="s">
        <v>47</v>
      </c>
      <c r="B13" s="38">
        <v>566</v>
      </c>
      <c r="C13" s="12">
        <f t="shared" si="0"/>
        <v>85</v>
      </c>
      <c r="D13" s="12">
        <f t="shared" si="1"/>
        <v>34</v>
      </c>
      <c r="E13" s="12">
        <f t="shared" si="2"/>
        <v>79</v>
      </c>
    </row>
    <row r="14" spans="1:5" ht="24" customHeight="1" x14ac:dyDescent="0.15">
      <c r="A14" s="38" t="s">
        <v>7</v>
      </c>
      <c r="B14" s="38">
        <v>574</v>
      </c>
      <c r="C14" s="12">
        <f t="shared" si="0"/>
        <v>86</v>
      </c>
      <c r="D14" s="12">
        <f t="shared" si="1"/>
        <v>34</v>
      </c>
      <c r="E14" s="12">
        <f t="shared" si="2"/>
        <v>80</v>
      </c>
    </row>
    <row r="15" spans="1:5" ht="24" customHeight="1" x14ac:dyDescent="0.15">
      <c r="A15" s="38" t="s">
        <v>34</v>
      </c>
      <c r="B15" s="38">
        <v>954</v>
      </c>
      <c r="C15" s="12">
        <f t="shared" si="0"/>
        <v>143</v>
      </c>
      <c r="D15" s="12">
        <f t="shared" si="1"/>
        <v>57</v>
      </c>
      <c r="E15" s="12">
        <f t="shared" si="2"/>
        <v>134</v>
      </c>
    </row>
    <row r="16" spans="1:5" ht="24" customHeight="1" x14ac:dyDescent="0.15">
      <c r="A16" s="38" t="s">
        <v>35</v>
      </c>
      <c r="B16" s="38">
        <v>1058</v>
      </c>
      <c r="C16" s="12">
        <f t="shared" si="0"/>
        <v>159</v>
      </c>
      <c r="D16" s="12">
        <f t="shared" si="1"/>
        <v>63</v>
      </c>
      <c r="E16" s="12">
        <f t="shared" si="2"/>
        <v>148</v>
      </c>
    </row>
    <row r="17" spans="1:5" ht="24" customHeight="1" x14ac:dyDescent="0.15">
      <c r="A17" s="38" t="s">
        <v>8</v>
      </c>
      <c r="B17" s="38">
        <v>974</v>
      </c>
      <c r="C17" s="12">
        <f t="shared" si="0"/>
        <v>146</v>
      </c>
      <c r="D17" s="12">
        <f t="shared" si="1"/>
        <v>58</v>
      </c>
      <c r="E17" s="12">
        <f t="shared" si="2"/>
        <v>136</v>
      </c>
    </row>
    <row r="18" spans="1:5" ht="24" customHeight="1" x14ac:dyDescent="0.15">
      <c r="A18" s="38" t="s">
        <v>9</v>
      </c>
      <c r="B18" s="38">
        <v>906</v>
      </c>
      <c r="C18" s="12">
        <f t="shared" si="0"/>
        <v>136</v>
      </c>
      <c r="D18" s="12">
        <f t="shared" si="1"/>
        <v>54</v>
      </c>
      <c r="E18" s="12">
        <f t="shared" si="2"/>
        <v>127</v>
      </c>
    </row>
    <row r="19" spans="1:5" ht="24" customHeight="1" x14ac:dyDescent="0.15">
      <c r="A19" s="38" t="s">
        <v>38</v>
      </c>
      <c r="B19" s="38">
        <v>792</v>
      </c>
      <c r="C19" s="12">
        <f t="shared" si="0"/>
        <v>119</v>
      </c>
      <c r="D19" s="12">
        <f t="shared" si="1"/>
        <v>48</v>
      </c>
      <c r="E19" s="12">
        <f t="shared" si="2"/>
        <v>111</v>
      </c>
    </row>
    <row r="20" spans="1:5" ht="24" customHeight="1" x14ac:dyDescent="0.15">
      <c r="A20" s="38" t="s">
        <v>40</v>
      </c>
      <c r="B20" s="38">
        <v>802</v>
      </c>
      <c r="C20" s="12">
        <f t="shared" si="0"/>
        <v>120</v>
      </c>
      <c r="D20" s="12">
        <f t="shared" si="1"/>
        <v>48</v>
      </c>
      <c r="E20" s="12">
        <f t="shared" si="2"/>
        <v>112</v>
      </c>
    </row>
    <row r="21" spans="1:5" ht="24" customHeight="1" x14ac:dyDescent="0.15">
      <c r="A21" s="38" t="s">
        <v>235</v>
      </c>
      <c r="B21" s="38">
        <v>822</v>
      </c>
      <c r="C21" s="12">
        <f t="shared" si="0"/>
        <v>123</v>
      </c>
      <c r="D21" s="12">
        <f t="shared" si="1"/>
        <v>49</v>
      </c>
      <c r="E21" s="12">
        <f t="shared" si="2"/>
        <v>115</v>
      </c>
    </row>
    <row r="22" spans="1:5" ht="24" customHeight="1" x14ac:dyDescent="0.15">
      <c r="A22" s="38" t="s">
        <v>6</v>
      </c>
      <c r="B22" s="38">
        <v>515</v>
      </c>
      <c r="C22" s="12">
        <f t="shared" si="0"/>
        <v>77</v>
      </c>
      <c r="D22" s="12">
        <f t="shared" si="1"/>
        <v>31</v>
      </c>
      <c r="E22" s="12">
        <f t="shared" si="2"/>
        <v>72</v>
      </c>
    </row>
    <row r="23" spans="1:5" ht="24" customHeight="1" x14ac:dyDescent="0.15">
      <c r="A23" s="38" t="s">
        <v>5</v>
      </c>
      <c r="B23" s="38">
        <v>664</v>
      </c>
      <c r="C23" s="12">
        <f t="shared" si="0"/>
        <v>100</v>
      </c>
      <c r="D23" s="12">
        <f t="shared" si="1"/>
        <v>40</v>
      </c>
      <c r="E23" s="12">
        <f t="shared" si="2"/>
        <v>93</v>
      </c>
    </row>
    <row r="24" spans="1:5" ht="24" customHeight="1" x14ac:dyDescent="0.15">
      <c r="A24" s="38" t="s">
        <v>41</v>
      </c>
      <c r="B24" s="38">
        <v>3840</v>
      </c>
      <c r="C24" s="12">
        <f t="shared" si="0"/>
        <v>576</v>
      </c>
      <c r="D24" s="12">
        <f t="shared" si="1"/>
        <v>230</v>
      </c>
      <c r="E24" s="12">
        <f t="shared" si="2"/>
        <v>538</v>
      </c>
    </row>
    <row r="25" spans="1:5" ht="24" customHeight="1" x14ac:dyDescent="0.15">
      <c r="A25" s="38" t="s">
        <v>45</v>
      </c>
      <c r="B25" s="38">
        <v>305</v>
      </c>
      <c r="C25" s="12">
        <f t="shared" si="0"/>
        <v>46</v>
      </c>
      <c r="D25" s="12">
        <f t="shared" si="1"/>
        <v>18</v>
      </c>
      <c r="E25" s="12">
        <f t="shared" si="2"/>
        <v>43</v>
      </c>
    </row>
    <row r="26" spans="1:5" ht="24" customHeight="1" x14ac:dyDescent="0.15">
      <c r="A26" s="38" t="s">
        <v>42</v>
      </c>
      <c r="B26" s="38">
        <v>293</v>
      </c>
      <c r="C26" s="12">
        <f t="shared" si="0"/>
        <v>44</v>
      </c>
      <c r="D26" s="12">
        <f t="shared" si="1"/>
        <v>18</v>
      </c>
      <c r="E26" s="12">
        <f t="shared" si="2"/>
        <v>41</v>
      </c>
    </row>
    <row r="27" spans="1:5" ht="24" customHeight="1" x14ac:dyDescent="0.15">
      <c r="A27" s="38" t="s">
        <v>43</v>
      </c>
      <c r="B27" s="38">
        <v>226</v>
      </c>
      <c r="C27" s="12">
        <f t="shared" si="0"/>
        <v>34</v>
      </c>
      <c r="D27" s="12">
        <f t="shared" si="1"/>
        <v>14</v>
      </c>
      <c r="E27" s="12">
        <f t="shared" si="2"/>
        <v>32</v>
      </c>
    </row>
    <row r="28" spans="1:5" ht="24" customHeight="1" x14ac:dyDescent="0.15">
      <c r="A28" s="38" t="s">
        <v>44</v>
      </c>
      <c r="B28" s="38">
        <v>90</v>
      </c>
      <c r="C28" s="12">
        <f t="shared" si="0"/>
        <v>14</v>
      </c>
      <c r="D28" s="12">
        <f t="shared" si="1"/>
        <v>5</v>
      </c>
      <c r="E28" s="12">
        <f t="shared" si="2"/>
        <v>13</v>
      </c>
    </row>
    <row r="29" spans="1:5" ht="24" customHeight="1" x14ac:dyDescent="0.15">
      <c r="A29" s="38" t="s">
        <v>39</v>
      </c>
      <c r="B29" s="38">
        <v>258</v>
      </c>
      <c r="C29" s="12">
        <f t="shared" si="0"/>
        <v>39</v>
      </c>
      <c r="D29" s="12">
        <f t="shared" si="1"/>
        <v>15</v>
      </c>
      <c r="E29" s="12">
        <f t="shared" si="2"/>
        <v>36</v>
      </c>
    </row>
    <row r="30" spans="1:5" ht="20.25" customHeight="1" x14ac:dyDescent="0.15">
      <c r="A30" s="37"/>
    </row>
  </sheetData>
  <dataConsolidate/>
  <mergeCells count="5">
    <mergeCell ref="A2:E2"/>
    <mergeCell ref="C3:C4"/>
    <mergeCell ref="D3:E3"/>
    <mergeCell ref="A3:A4"/>
    <mergeCell ref="B3:B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A2" sqref="A2:L2"/>
    </sheetView>
  </sheetViews>
  <sheetFormatPr defaultRowHeight="13.5" x14ac:dyDescent="0.15"/>
  <cols>
    <col min="1" max="1" width="4" customWidth="1"/>
    <col min="2" max="2" width="19.125" customWidth="1"/>
    <col min="3" max="3" width="8.5" style="37" customWidth="1"/>
    <col min="4" max="4" width="5.625" customWidth="1"/>
    <col min="5" max="5" width="6.5" customWidth="1"/>
    <col min="6" max="6" width="7.25" customWidth="1"/>
    <col min="7" max="12" width="5.625" customWidth="1"/>
  </cols>
  <sheetData>
    <row r="1" spans="1:12" ht="15" customHeight="1" x14ac:dyDescent="0.15">
      <c r="A1" s="26" t="s">
        <v>197</v>
      </c>
    </row>
    <row r="2" spans="1:12" ht="18.75" x14ac:dyDescent="0.15">
      <c r="A2" s="51" t="s">
        <v>198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24" customHeight="1" x14ac:dyDescent="0.15">
      <c r="A3" s="64" t="s">
        <v>54</v>
      </c>
      <c r="B3" s="64" t="s">
        <v>55</v>
      </c>
      <c r="C3" s="66" t="s">
        <v>199</v>
      </c>
      <c r="D3" s="68" t="s">
        <v>200</v>
      </c>
      <c r="E3" s="69"/>
      <c r="F3" s="70"/>
      <c r="G3" s="68" t="s">
        <v>237</v>
      </c>
      <c r="H3" s="69"/>
      <c r="I3" s="70"/>
      <c r="J3" s="68" t="s">
        <v>207</v>
      </c>
      <c r="K3" s="69"/>
      <c r="L3" s="70"/>
    </row>
    <row r="4" spans="1:12" ht="24" customHeight="1" x14ac:dyDescent="0.15">
      <c r="A4" s="65"/>
      <c r="B4" s="65"/>
      <c r="C4" s="67"/>
      <c r="D4" s="9" t="s">
        <v>201</v>
      </c>
      <c r="E4" s="8" t="s">
        <v>202</v>
      </c>
      <c r="F4" s="8" t="s">
        <v>203</v>
      </c>
      <c r="G4" s="9" t="s">
        <v>201</v>
      </c>
      <c r="H4" s="8" t="s">
        <v>202</v>
      </c>
      <c r="I4" s="8" t="s">
        <v>203</v>
      </c>
      <c r="J4" s="8" t="s">
        <v>204</v>
      </c>
      <c r="K4" s="8" t="s">
        <v>205</v>
      </c>
      <c r="L4" s="8" t="s">
        <v>206</v>
      </c>
    </row>
    <row r="5" spans="1:12" ht="21.95" customHeight="1" x14ac:dyDescent="0.15">
      <c r="A5" s="10">
        <v>1</v>
      </c>
      <c r="B5" s="38" t="s">
        <v>0</v>
      </c>
      <c r="C5" s="38">
        <v>586</v>
      </c>
      <c r="D5" s="31">
        <f>C5*4%</f>
        <v>23</v>
      </c>
      <c r="E5" s="32">
        <f>C5*9%</f>
        <v>53</v>
      </c>
      <c r="F5" s="32">
        <f>C5*13%</f>
        <v>76</v>
      </c>
      <c r="G5" s="33">
        <f>C5*1.5%</f>
        <v>9</v>
      </c>
      <c r="H5" s="33">
        <f>C5*2%</f>
        <v>12</v>
      </c>
      <c r="I5" s="33">
        <f>C5*2.5%</f>
        <v>15</v>
      </c>
      <c r="J5" s="33">
        <f>C5*2%</f>
        <v>12</v>
      </c>
      <c r="K5" s="33">
        <f>C5*2%</f>
        <v>12</v>
      </c>
      <c r="L5" s="33">
        <f>C5*3%</f>
        <v>18</v>
      </c>
    </row>
    <row r="6" spans="1:12" ht="21.95" customHeight="1" x14ac:dyDescent="0.15">
      <c r="A6" s="10">
        <v>2</v>
      </c>
      <c r="B6" s="38" t="s">
        <v>33</v>
      </c>
      <c r="C6" s="38">
        <v>667</v>
      </c>
      <c r="D6" s="31">
        <f t="shared" ref="D6:D29" si="0">C6*4%</f>
        <v>27</v>
      </c>
      <c r="E6" s="32">
        <f t="shared" ref="E6:E29" si="1">C6*9%</f>
        <v>60</v>
      </c>
      <c r="F6" s="32">
        <f t="shared" ref="F6:F29" si="2">C6*13%</f>
        <v>87</v>
      </c>
      <c r="G6" s="33">
        <f t="shared" ref="G6:G29" si="3">C6*1.5%</f>
        <v>10</v>
      </c>
      <c r="H6" s="33">
        <f t="shared" ref="H6:H29" si="4">C6*2%</f>
        <v>13</v>
      </c>
      <c r="I6" s="33">
        <f t="shared" ref="I6:I29" si="5">C6*2.5%</f>
        <v>17</v>
      </c>
      <c r="J6" s="33">
        <f t="shared" ref="J6:J29" si="6">C6*2%</f>
        <v>13</v>
      </c>
      <c r="K6" s="33">
        <f t="shared" ref="K6:K29" si="7">C6*2%</f>
        <v>13</v>
      </c>
      <c r="L6" s="33">
        <f t="shared" ref="L6:L29" si="8">C6*3%</f>
        <v>20</v>
      </c>
    </row>
    <row r="7" spans="1:12" ht="21.95" customHeight="1" x14ac:dyDescent="0.15">
      <c r="A7" s="10">
        <v>3</v>
      </c>
      <c r="B7" s="38" t="s">
        <v>2</v>
      </c>
      <c r="C7" s="38">
        <v>645</v>
      </c>
      <c r="D7" s="31">
        <f t="shared" si="0"/>
        <v>26</v>
      </c>
      <c r="E7" s="32">
        <f t="shared" si="1"/>
        <v>58</v>
      </c>
      <c r="F7" s="32">
        <f t="shared" si="2"/>
        <v>84</v>
      </c>
      <c r="G7" s="33">
        <f t="shared" si="3"/>
        <v>10</v>
      </c>
      <c r="H7" s="33">
        <f t="shared" si="4"/>
        <v>13</v>
      </c>
      <c r="I7" s="33">
        <f t="shared" si="5"/>
        <v>16</v>
      </c>
      <c r="J7" s="33">
        <f t="shared" si="6"/>
        <v>13</v>
      </c>
      <c r="K7" s="33">
        <f t="shared" si="7"/>
        <v>13</v>
      </c>
      <c r="L7" s="33">
        <f t="shared" si="8"/>
        <v>19</v>
      </c>
    </row>
    <row r="8" spans="1:12" ht="21.95" customHeight="1" x14ac:dyDescent="0.15">
      <c r="A8" s="10">
        <v>4</v>
      </c>
      <c r="B8" s="38" t="s">
        <v>1</v>
      </c>
      <c r="C8" s="38">
        <v>1149</v>
      </c>
      <c r="D8" s="31">
        <f t="shared" si="0"/>
        <v>46</v>
      </c>
      <c r="E8" s="32">
        <f t="shared" si="1"/>
        <v>103</v>
      </c>
      <c r="F8" s="32">
        <f t="shared" si="2"/>
        <v>149</v>
      </c>
      <c r="G8" s="33">
        <f t="shared" si="3"/>
        <v>17</v>
      </c>
      <c r="H8" s="33">
        <f t="shared" si="4"/>
        <v>23</v>
      </c>
      <c r="I8" s="33">
        <f t="shared" si="5"/>
        <v>29</v>
      </c>
      <c r="J8" s="33">
        <f t="shared" si="6"/>
        <v>23</v>
      </c>
      <c r="K8" s="33">
        <f t="shared" si="7"/>
        <v>23</v>
      </c>
      <c r="L8" s="33">
        <f t="shared" si="8"/>
        <v>34</v>
      </c>
    </row>
    <row r="9" spans="1:12" ht="21.95" customHeight="1" x14ac:dyDescent="0.15">
      <c r="A9" s="10">
        <v>5</v>
      </c>
      <c r="B9" s="38" t="s">
        <v>3</v>
      </c>
      <c r="C9" s="38">
        <v>311</v>
      </c>
      <c r="D9" s="71">
        <f t="shared" si="0"/>
        <v>12</v>
      </c>
      <c r="E9" s="72">
        <f t="shared" si="1"/>
        <v>28</v>
      </c>
      <c r="F9" s="72">
        <f t="shared" si="2"/>
        <v>40</v>
      </c>
      <c r="G9" s="73">
        <f t="shared" si="3"/>
        <v>5</v>
      </c>
      <c r="H9" s="73">
        <f t="shared" si="4"/>
        <v>6</v>
      </c>
      <c r="I9" s="33">
        <f t="shared" si="5"/>
        <v>8</v>
      </c>
      <c r="J9" s="33">
        <f t="shared" si="6"/>
        <v>6</v>
      </c>
      <c r="K9" s="33">
        <f t="shared" si="7"/>
        <v>6</v>
      </c>
      <c r="L9" s="33">
        <f t="shared" si="8"/>
        <v>9</v>
      </c>
    </row>
    <row r="10" spans="1:12" ht="21.95" customHeight="1" x14ac:dyDescent="0.15">
      <c r="A10" s="10">
        <v>6</v>
      </c>
      <c r="B10" s="38" t="s">
        <v>36</v>
      </c>
      <c r="C10" s="38">
        <v>1339</v>
      </c>
      <c r="D10" s="71">
        <f>C10*4%+96*4%</f>
        <v>57</v>
      </c>
      <c r="E10" s="72">
        <f>C10*9%+96*9%</f>
        <v>129</v>
      </c>
      <c r="F10" s="72">
        <f>C10*13%+96*13%</f>
        <v>187</v>
      </c>
      <c r="G10" s="73">
        <v>22</v>
      </c>
      <c r="H10" s="73">
        <v>29</v>
      </c>
      <c r="I10" s="33">
        <v>36</v>
      </c>
      <c r="J10" s="33">
        <f t="shared" si="6"/>
        <v>27</v>
      </c>
      <c r="K10" s="33">
        <f t="shared" si="7"/>
        <v>27</v>
      </c>
      <c r="L10" s="33">
        <f t="shared" si="8"/>
        <v>40</v>
      </c>
    </row>
    <row r="11" spans="1:12" ht="21.95" customHeight="1" x14ac:dyDescent="0.15">
      <c r="A11" s="10">
        <v>7</v>
      </c>
      <c r="B11" s="38" t="s">
        <v>37</v>
      </c>
      <c r="C11" s="38">
        <v>444</v>
      </c>
      <c r="D11" s="71">
        <f>C11*4%+30*4%</f>
        <v>19</v>
      </c>
      <c r="E11" s="72">
        <f>C11*9%+30*9%</f>
        <v>43</v>
      </c>
      <c r="F11" s="72">
        <v>62</v>
      </c>
      <c r="G11" s="73">
        <v>7</v>
      </c>
      <c r="H11" s="73">
        <v>9</v>
      </c>
      <c r="I11" s="33">
        <v>12</v>
      </c>
      <c r="J11" s="33">
        <f t="shared" si="6"/>
        <v>9</v>
      </c>
      <c r="K11" s="33">
        <f t="shared" si="7"/>
        <v>9</v>
      </c>
      <c r="L11" s="33">
        <f t="shared" si="8"/>
        <v>13</v>
      </c>
    </row>
    <row r="12" spans="1:12" ht="21.95" customHeight="1" x14ac:dyDescent="0.15">
      <c r="A12" s="10">
        <v>8</v>
      </c>
      <c r="B12" s="38" t="s">
        <v>4</v>
      </c>
      <c r="C12" s="38">
        <v>744</v>
      </c>
      <c r="D12" s="71">
        <f>C12*4%+36*4%</f>
        <v>31</v>
      </c>
      <c r="E12" s="72">
        <f>C12*9%+36*9%</f>
        <v>70</v>
      </c>
      <c r="F12" s="72">
        <v>101</v>
      </c>
      <c r="G12" s="73">
        <v>12</v>
      </c>
      <c r="H12" s="73">
        <v>16</v>
      </c>
      <c r="I12" s="33">
        <v>20</v>
      </c>
      <c r="J12" s="33">
        <f t="shared" si="6"/>
        <v>15</v>
      </c>
      <c r="K12" s="33">
        <f t="shared" si="7"/>
        <v>15</v>
      </c>
      <c r="L12" s="33">
        <f t="shared" si="8"/>
        <v>22</v>
      </c>
    </row>
    <row r="13" spans="1:12" ht="21.95" customHeight="1" x14ac:dyDescent="0.15">
      <c r="A13" s="10">
        <v>9</v>
      </c>
      <c r="B13" s="38" t="s">
        <v>47</v>
      </c>
      <c r="C13" s="38">
        <v>566</v>
      </c>
      <c r="D13" s="71">
        <f>C13*4%</f>
        <v>23</v>
      </c>
      <c r="E13" s="72">
        <f t="shared" si="1"/>
        <v>51</v>
      </c>
      <c r="F13" s="72">
        <v>74</v>
      </c>
      <c r="G13" s="73">
        <f t="shared" si="3"/>
        <v>8</v>
      </c>
      <c r="H13" s="73">
        <f t="shared" si="4"/>
        <v>11</v>
      </c>
      <c r="I13" s="33">
        <f t="shared" si="5"/>
        <v>14</v>
      </c>
      <c r="J13" s="33">
        <f t="shared" si="6"/>
        <v>11</v>
      </c>
      <c r="K13" s="33">
        <f t="shared" si="7"/>
        <v>11</v>
      </c>
      <c r="L13" s="33">
        <f t="shared" si="8"/>
        <v>17</v>
      </c>
    </row>
    <row r="14" spans="1:12" ht="21.95" customHeight="1" x14ac:dyDescent="0.15">
      <c r="A14" s="10">
        <v>10</v>
      </c>
      <c r="B14" s="38" t="s">
        <v>7</v>
      </c>
      <c r="C14" s="38">
        <v>574</v>
      </c>
      <c r="D14" s="71">
        <f>(C14+30)*4%</f>
        <v>24</v>
      </c>
      <c r="E14" s="72">
        <f>(C14+30)*9%</f>
        <v>54</v>
      </c>
      <c r="F14" s="72">
        <v>79</v>
      </c>
      <c r="G14" s="73">
        <f t="shared" si="3"/>
        <v>9</v>
      </c>
      <c r="H14" s="73">
        <v>12</v>
      </c>
      <c r="I14" s="33">
        <v>15</v>
      </c>
      <c r="J14" s="33">
        <f t="shared" si="6"/>
        <v>11</v>
      </c>
      <c r="K14" s="33">
        <f t="shared" si="7"/>
        <v>11</v>
      </c>
      <c r="L14" s="33">
        <f t="shared" si="8"/>
        <v>17</v>
      </c>
    </row>
    <row r="15" spans="1:12" ht="21.95" customHeight="1" x14ac:dyDescent="0.15">
      <c r="A15" s="10">
        <v>11</v>
      </c>
      <c r="B15" s="38" t="s">
        <v>34</v>
      </c>
      <c r="C15" s="38">
        <v>954</v>
      </c>
      <c r="D15" s="71">
        <f>(C15+34)*4%</f>
        <v>40</v>
      </c>
      <c r="E15" s="72">
        <f>(C15+34)*9%</f>
        <v>89</v>
      </c>
      <c r="F15" s="72">
        <v>128</v>
      </c>
      <c r="G15" s="73">
        <v>15</v>
      </c>
      <c r="H15" s="73">
        <v>20</v>
      </c>
      <c r="I15" s="33">
        <v>25</v>
      </c>
      <c r="J15" s="33">
        <f t="shared" si="6"/>
        <v>19</v>
      </c>
      <c r="K15" s="33">
        <f t="shared" si="7"/>
        <v>19</v>
      </c>
      <c r="L15" s="33">
        <f t="shared" si="8"/>
        <v>29</v>
      </c>
    </row>
    <row r="16" spans="1:12" ht="21.95" customHeight="1" x14ac:dyDescent="0.15">
      <c r="A16" s="10">
        <v>12</v>
      </c>
      <c r="B16" s="38" t="s">
        <v>35</v>
      </c>
      <c r="C16" s="38">
        <v>1058</v>
      </c>
      <c r="D16" s="71">
        <f t="shared" si="0"/>
        <v>42</v>
      </c>
      <c r="E16" s="72">
        <f t="shared" si="1"/>
        <v>95</v>
      </c>
      <c r="F16" s="72">
        <v>138</v>
      </c>
      <c r="G16" s="73">
        <f t="shared" si="3"/>
        <v>16</v>
      </c>
      <c r="H16" s="73">
        <f t="shared" si="4"/>
        <v>21</v>
      </c>
      <c r="I16" s="33">
        <f t="shared" si="5"/>
        <v>26</v>
      </c>
      <c r="J16" s="33">
        <f t="shared" si="6"/>
        <v>21</v>
      </c>
      <c r="K16" s="33">
        <f t="shared" si="7"/>
        <v>21</v>
      </c>
      <c r="L16" s="33">
        <f t="shared" si="8"/>
        <v>32</v>
      </c>
    </row>
    <row r="17" spans="1:12" ht="21.95" customHeight="1" x14ac:dyDescent="0.15">
      <c r="A17" s="10">
        <v>13</v>
      </c>
      <c r="B17" s="38" t="s">
        <v>8</v>
      </c>
      <c r="C17" s="38">
        <v>974</v>
      </c>
      <c r="D17" s="71">
        <f>(C17+26)*4%</f>
        <v>40</v>
      </c>
      <c r="E17" s="72">
        <f>(C17+26)*9%</f>
        <v>90</v>
      </c>
      <c r="F17" s="72">
        <v>130</v>
      </c>
      <c r="G17" s="73">
        <f t="shared" si="3"/>
        <v>15</v>
      </c>
      <c r="H17" s="73">
        <v>20</v>
      </c>
      <c r="I17" s="33">
        <v>25</v>
      </c>
      <c r="J17" s="33">
        <f t="shared" si="6"/>
        <v>19</v>
      </c>
      <c r="K17" s="33">
        <f t="shared" si="7"/>
        <v>19</v>
      </c>
      <c r="L17" s="33">
        <f t="shared" si="8"/>
        <v>29</v>
      </c>
    </row>
    <row r="18" spans="1:12" ht="21.95" customHeight="1" x14ac:dyDescent="0.15">
      <c r="A18" s="10">
        <v>14</v>
      </c>
      <c r="B18" s="38" t="s">
        <v>9</v>
      </c>
      <c r="C18" s="38">
        <v>906</v>
      </c>
      <c r="D18" s="71">
        <f>(C18+30)*4%</f>
        <v>37</v>
      </c>
      <c r="E18" s="72">
        <f>(C18+30)*9%</f>
        <v>84</v>
      </c>
      <c r="F18" s="72">
        <v>122</v>
      </c>
      <c r="G18" s="73">
        <f t="shared" si="3"/>
        <v>14</v>
      </c>
      <c r="H18" s="73">
        <v>19</v>
      </c>
      <c r="I18" s="33">
        <f t="shared" si="5"/>
        <v>23</v>
      </c>
      <c r="J18" s="33">
        <f t="shared" si="6"/>
        <v>18</v>
      </c>
      <c r="K18" s="33">
        <f t="shared" si="7"/>
        <v>18</v>
      </c>
      <c r="L18" s="33">
        <f t="shared" si="8"/>
        <v>27</v>
      </c>
    </row>
    <row r="19" spans="1:12" ht="21.95" customHeight="1" x14ac:dyDescent="0.15">
      <c r="A19" s="10">
        <v>15</v>
      </c>
      <c r="B19" s="38" t="s">
        <v>38</v>
      </c>
      <c r="C19" s="38">
        <v>792</v>
      </c>
      <c r="D19" s="71">
        <f t="shared" si="0"/>
        <v>32</v>
      </c>
      <c r="E19" s="72">
        <f t="shared" si="1"/>
        <v>71</v>
      </c>
      <c r="F19" s="72">
        <v>103</v>
      </c>
      <c r="G19" s="73">
        <f t="shared" si="3"/>
        <v>12</v>
      </c>
      <c r="H19" s="73">
        <f t="shared" si="4"/>
        <v>16</v>
      </c>
      <c r="I19" s="33">
        <f t="shared" si="5"/>
        <v>20</v>
      </c>
      <c r="J19" s="33">
        <f t="shared" si="6"/>
        <v>16</v>
      </c>
      <c r="K19" s="33">
        <f t="shared" si="7"/>
        <v>16</v>
      </c>
      <c r="L19" s="33">
        <f t="shared" si="8"/>
        <v>24</v>
      </c>
    </row>
    <row r="20" spans="1:12" ht="21.95" customHeight="1" x14ac:dyDescent="0.15">
      <c r="A20" s="10">
        <v>16</v>
      </c>
      <c r="B20" s="38" t="s">
        <v>40</v>
      </c>
      <c r="C20" s="38">
        <v>802</v>
      </c>
      <c r="D20" s="71">
        <f>(C20+11)*4%</f>
        <v>33</v>
      </c>
      <c r="E20" s="72">
        <f>(C20+11)*9%</f>
        <v>73</v>
      </c>
      <c r="F20" s="72">
        <v>106</v>
      </c>
      <c r="G20" s="73">
        <f t="shared" si="3"/>
        <v>12</v>
      </c>
      <c r="H20" s="73">
        <f t="shared" si="4"/>
        <v>16</v>
      </c>
      <c r="I20" s="33">
        <f t="shared" si="5"/>
        <v>20</v>
      </c>
      <c r="J20" s="33">
        <f t="shared" si="6"/>
        <v>16</v>
      </c>
      <c r="K20" s="33">
        <f t="shared" si="7"/>
        <v>16</v>
      </c>
      <c r="L20" s="33">
        <f t="shared" si="8"/>
        <v>24</v>
      </c>
    </row>
    <row r="21" spans="1:12" ht="21.95" customHeight="1" x14ac:dyDescent="0.15">
      <c r="A21" s="10">
        <v>17</v>
      </c>
      <c r="B21" s="38" t="s">
        <v>234</v>
      </c>
      <c r="C21" s="38">
        <v>822</v>
      </c>
      <c r="D21" s="71">
        <f t="shared" si="0"/>
        <v>33</v>
      </c>
      <c r="E21" s="72">
        <f t="shared" si="1"/>
        <v>74</v>
      </c>
      <c r="F21" s="72">
        <v>107</v>
      </c>
      <c r="G21" s="73">
        <f t="shared" si="3"/>
        <v>12</v>
      </c>
      <c r="H21" s="73">
        <f t="shared" si="4"/>
        <v>16</v>
      </c>
      <c r="I21" s="33">
        <f t="shared" si="5"/>
        <v>21</v>
      </c>
      <c r="J21" s="33">
        <f t="shared" si="6"/>
        <v>16</v>
      </c>
      <c r="K21" s="33">
        <f t="shared" si="7"/>
        <v>16</v>
      </c>
      <c r="L21" s="33">
        <f t="shared" si="8"/>
        <v>25</v>
      </c>
    </row>
    <row r="22" spans="1:12" ht="21.95" customHeight="1" x14ac:dyDescent="0.15">
      <c r="A22" s="10">
        <v>18</v>
      </c>
      <c r="B22" s="38" t="s">
        <v>6</v>
      </c>
      <c r="C22" s="38">
        <v>515</v>
      </c>
      <c r="D22" s="71">
        <f>(C22+12)*4%</f>
        <v>21</v>
      </c>
      <c r="E22" s="72">
        <v>47</v>
      </c>
      <c r="F22" s="72">
        <v>69</v>
      </c>
      <c r="G22" s="73">
        <f t="shared" si="3"/>
        <v>8</v>
      </c>
      <c r="H22" s="73">
        <v>11</v>
      </c>
      <c r="I22" s="33">
        <f t="shared" si="5"/>
        <v>13</v>
      </c>
      <c r="J22" s="33">
        <f t="shared" si="6"/>
        <v>10</v>
      </c>
      <c r="K22" s="33">
        <f t="shared" si="7"/>
        <v>10</v>
      </c>
      <c r="L22" s="33">
        <f t="shared" si="8"/>
        <v>15</v>
      </c>
    </row>
    <row r="23" spans="1:12" ht="21.95" customHeight="1" x14ac:dyDescent="0.15">
      <c r="A23" s="10">
        <v>19</v>
      </c>
      <c r="B23" s="38" t="s">
        <v>5</v>
      </c>
      <c r="C23" s="38">
        <v>664</v>
      </c>
      <c r="D23" s="71">
        <f t="shared" si="0"/>
        <v>27</v>
      </c>
      <c r="E23" s="72">
        <f t="shared" si="1"/>
        <v>60</v>
      </c>
      <c r="F23" s="72">
        <v>86</v>
      </c>
      <c r="G23" s="73">
        <f t="shared" si="3"/>
        <v>10</v>
      </c>
      <c r="H23" s="73">
        <f t="shared" si="4"/>
        <v>13</v>
      </c>
      <c r="I23" s="33">
        <f t="shared" si="5"/>
        <v>17</v>
      </c>
      <c r="J23" s="33">
        <f t="shared" si="6"/>
        <v>13</v>
      </c>
      <c r="K23" s="33">
        <f t="shared" si="7"/>
        <v>13</v>
      </c>
      <c r="L23" s="33">
        <f t="shared" si="8"/>
        <v>20</v>
      </c>
    </row>
    <row r="24" spans="1:12" ht="21.95" customHeight="1" x14ac:dyDescent="0.15">
      <c r="A24" s="10">
        <v>20</v>
      </c>
      <c r="B24" s="38" t="s">
        <v>41</v>
      </c>
      <c r="C24" s="38">
        <v>3840</v>
      </c>
      <c r="D24" s="31">
        <f t="shared" si="0"/>
        <v>154</v>
      </c>
      <c r="E24" s="32">
        <f t="shared" si="1"/>
        <v>346</v>
      </c>
      <c r="F24" s="32">
        <v>499</v>
      </c>
      <c r="G24" s="33">
        <f t="shared" si="3"/>
        <v>58</v>
      </c>
      <c r="H24" s="33">
        <f t="shared" si="4"/>
        <v>77</v>
      </c>
      <c r="I24" s="33">
        <f t="shared" si="5"/>
        <v>96</v>
      </c>
      <c r="J24" s="33">
        <f t="shared" si="6"/>
        <v>77</v>
      </c>
      <c r="K24" s="33">
        <f t="shared" si="7"/>
        <v>77</v>
      </c>
      <c r="L24" s="33">
        <f t="shared" si="8"/>
        <v>115</v>
      </c>
    </row>
    <row r="25" spans="1:12" ht="21.95" customHeight="1" x14ac:dyDescent="0.15">
      <c r="A25" s="10">
        <v>21</v>
      </c>
      <c r="B25" s="38" t="s">
        <v>45</v>
      </c>
      <c r="C25" s="38">
        <v>305</v>
      </c>
      <c r="D25" s="31">
        <v>0</v>
      </c>
      <c r="E25" s="32">
        <v>0</v>
      </c>
      <c r="F25" s="32">
        <v>0</v>
      </c>
      <c r="G25" s="33">
        <v>0</v>
      </c>
      <c r="H25" s="33">
        <v>0</v>
      </c>
      <c r="I25" s="33">
        <v>0</v>
      </c>
      <c r="J25" s="33">
        <f t="shared" si="6"/>
        <v>6</v>
      </c>
      <c r="K25" s="33">
        <f t="shared" si="7"/>
        <v>6</v>
      </c>
      <c r="L25" s="33">
        <f t="shared" si="8"/>
        <v>9</v>
      </c>
    </row>
    <row r="26" spans="1:12" ht="21.95" customHeight="1" x14ac:dyDescent="0.15">
      <c r="A26" s="10">
        <v>22</v>
      </c>
      <c r="B26" s="38" t="s">
        <v>42</v>
      </c>
      <c r="C26" s="38">
        <v>293</v>
      </c>
      <c r="D26" s="31">
        <f t="shared" si="0"/>
        <v>12</v>
      </c>
      <c r="E26" s="32">
        <f t="shared" si="1"/>
        <v>26</v>
      </c>
      <c r="F26" s="32">
        <v>38</v>
      </c>
      <c r="G26" s="33">
        <f t="shared" si="3"/>
        <v>4</v>
      </c>
      <c r="H26" s="33">
        <f t="shared" si="4"/>
        <v>6</v>
      </c>
      <c r="I26" s="33">
        <f t="shared" si="5"/>
        <v>7</v>
      </c>
      <c r="J26" s="33">
        <f t="shared" si="6"/>
        <v>6</v>
      </c>
      <c r="K26" s="33">
        <f t="shared" si="7"/>
        <v>6</v>
      </c>
      <c r="L26" s="33">
        <f t="shared" si="8"/>
        <v>9</v>
      </c>
    </row>
    <row r="27" spans="1:12" ht="21.95" customHeight="1" x14ac:dyDescent="0.15">
      <c r="A27" s="10">
        <v>23</v>
      </c>
      <c r="B27" s="38" t="s">
        <v>43</v>
      </c>
      <c r="C27" s="38">
        <v>226</v>
      </c>
      <c r="D27" s="31">
        <f t="shared" si="0"/>
        <v>9</v>
      </c>
      <c r="E27" s="32">
        <f t="shared" si="1"/>
        <v>20</v>
      </c>
      <c r="F27" s="32">
        <v>29</v>
      </c>
      <c r="G27" s="33">
        <f t="shared" si="3"/>
        <v>3</v>
      </c>
      <c r="H27" s="33">
        <f t="shared" si="4"/>
        <v>5</v>
      </c>
      <c r="I27" s="33">
        <f t="shared" si="5"/>
        <v>6</v>
      </c>
      <c r="J27" s="33">
        <f t="shared" si="6"/>
        <v>5</v>
      </c>
      <c r="K27" s="33">
        <f t="shared" si="7"/>
        <v>5</v>
      </c>
      <c r="L27" s="33">
        <f t="shared" si="8"/>
        <v>7</v>
      </c>
    </row>
    <row r="28" spans="1:12" ht="21.95" customHeight="1" x14ac:dyDescent="0.15">
      <c r="A28" s="10">
        <v>24</v>
      </c>
      <c r="B28" s="38" t="s">
        <v>44</v>
      </c>
      <c r="C28" s="38">
        <v>90</v>
      </c>
      <c r="D28" s="31">
        <f t="shared" si="0"/>
        <v>4</v>
      </c>
      <c r="E28" s="32">
        <f t="shared" si="1"/>
        <v>8</v>
      </c>
      <c r="F28" s="32">
        <v>12</v>
      </c>
      <c r="G28" s="33">
        <f t="shared" si="3"/>
        <v>1</v>
      </c>
      <c r="H28" s="33">
        <f t="shared" si="4"/>
        <v>2</v>
      </c>
      <c r="I28" s="33">
        <f t="shared" si="5"/>
        <v>2</v>
      </c>
      <c r="J28" s="33">
        <f t="shared" si="6"/>
        <v>2</v>
      </c>
      <c r="K28" s="33">
        <f t="shared" si="7"/>
        <v>2</v>
      </c>
      <c r="L28" s="33">
        <f t="shared" si="8"/>
        <v>3</v>
      </c>
    </row>
    <row r="29" spans="1:12" ht="21.95" customHeight="1" x14ac:dyDescent="0.15">
      <c r="A29" s="10">
        <v>25</v>
      </c>
      <c r="B29" s="38" t="s">
        <v>39</v>
      </c>
      <c r="C29" s="38">
        <v>258</v>
      </c>
      <c r="D29" s="31">
        <f t="shared" si="0"/>
        <v>10</v>
      </c>
      <c r="E29" s="32">
        <f t="shared" si="1"/>
        <v>23</v>
      </c>
      <c r="F29" s="32">
        <v>34</v>
      </c>
      <c r="G29" s="33">
        <f t="shared" si="3"/>
        <v>4</v>
      </c>
      <c r="H29" s="33">
        <f t="shared" si="4"/>
        <v>5</v>
      </c>
      <c r="I29" s="33">
        <f t="shared" si="5"/>
        <v>6</v>
      </c>
      <c r="J29" s="33">
        <f t="shared" si="6"/>
        <v>5</v>
      </c>
      <c r="K29" s="33">
        <f t="shared" si="7"/>
        <v>5</v>
      </c>
      <c r="L29" s="33">
        <f t="shared" si="8"/>
        <v>8</v>
      </c>
    </row>
    <row r="30" spans="1:12" ht="21.95" customHeight="1" x14ac:dyDescent="0.15">
      <c r="A30" s="11" t="s">
        <v>56</v>
      </c>
      <c r="B30" s="11"/>
      <c r="C30" s="39">
        <f>SUM(C5:C29)</f>
        <v>19524</v>
      </c>
      <c r="D30" s="30">
        <f t="shared" ref="D30:L30" si="9">SUM(D5:D29)</f>
        <v>782</v>
      </c>
      <c r="E30" s="30">
        <f t="shared" si="9"/>
        <v>1755</v>
      </c>
      <c r="F30" s="30">
        <v>2540</v>
      </c>
      <c r="G30" s="30">
        <f t="shared" si="9"/>
        <v>293</v>
      </c>
      <c r="H30" s="30">
        <f t="shared" si="9"/>
        <v>391</v>
      </c>
      <c r="I30" s="30">
        <f t="shared" si="9"/>
        <v>489</v>
      </c>
      <c r="J30" s="30">
        <f t="shared" si="9"/>
        <v>389</v>
      </c>
      <c r="K30" s="30">
        <f t="shared" si="9"/>
        <v>389</v>
      </c>
      <c r="L30" s="30">
        <f t="shared" si="9"/>
        <v>585</v>
      </c>
    </row>
  </sheetData>
  <mergeCells count="7">
    <mergeCell ref="A3:A4"/>
    <mergeCell ref="A2:L2"/>
    <mergeCell ref="C3:C4"/>
    <mergeCell ref="D3:F3"/>
    <mergeCell ref="G3:I3"/>
    <mergeCell ref="J3:L3"/>
    <mergeCell ref="B3:B4"/>
  </mergeCells>
  <phoneticPr fontId="1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workbookViewId="0">
      <pane xSplit="1" topLeftCell="B1" activePane="topRight" state="frozen"/>
      <selection pane="topRight" activeCell="A2" sqref="A2:AM2"/>
    </sheetView>
  </sheetViews>
  <sheetFormatPr defaultColWidth="8.875" defaultRowHeight="13.5" x14ac:dyDescent="0.15"/>
  <cols>
    <col min="1" max="1" width="18.125" customWidth="1"/>
    <col min="2" max="2" width="7.75" style="37" customWidth="1"/>
    <col min="3" max="3" width="12.75" style="37" customWidth="1"/>
    <col min="4" max="4" width="5.5" style="37" customWidth="1"/>
    <col min="5" max="5" width="5" style="37" customWidth="1"/>
    <col min="6" max="6" width="6.875" style="37" customWidth="1"/>
    <col min="7" max="7" width="4.5" style="37" customWidth="1"/>
    <col min="8" max="8" width="5.375" style="37" customWidth="1"/>
    <col min="9" max="9" width="5.75" style="37" customWidth="1"/>
    <col min="10" max="10" width="4.5" style="37" customWidth="1"/>
    <col min="11" max="11" width="7.875" style="37" customWidth="1"/>
    <col min="12" max="13" width="6.875" style="37" customWidth="1"/>
    <col min="14" max="14" width="8" style="37" bestFit="1" customWidth="1"/>
    <col min="15" max="15" width="5" style="37" bestFit="1" customWidth="1"/>
    <col min="16" max="16" width="5.75" style="37" customWidth="1"/>
    <col min="17" max="17" width="4.625" customWidth="1"/>
    <col min="18" max="18" width="5" customWidth="1"/>
    <col min="19" max="19" width="5.875" customWidth="1"/>
    <col min="20" max="20" width="5.5" customWidth="1"/>
    <col min="21" max="21" width="6.5" customWidth="1"/>
    <col min="22" max="22" width="4.375" customWidth="1"/>
    <col min="23" max="23" width="7.25" customWidth="1"/>
    <col min="24" max="24" width="5.75" customWidth="1"/>
    <col min="25" max="25" width="6.375" customWidth="1"/>
    <col min="26" max="26" width="4.5" customWidth="1"/>
    <col min="27" max="27" width="5" customWidth="1"/>
    <col min="28" max="28" width="8.625" customWidth="1"/>
    <col min="29" max="29" width="5.875" bestFit="1" customWidth="1"/>
    <col min="30" max="30" width="5.375" customWidth="1"/>
    <col min="31" max="31" width="9.5" customWidth="1"/>
    <col min="32" max="35" width="5.875" customWidth="1"/>
    <col min="36" max="36" width="6.125" customWidth="1"/>
    <col min="37" max="37" width="6.625" customWidth="1"/>
    <col min="38" max="38" width="6.25" customWidth="1"/>
    <col min="39" max="39" width="6" customWidth="1"/>
  </cols>
  <sheetData>
    <row r="1" spans="1:39" x14ac:dyDescent="0.15">
      <c r="A1" s="26" t="s">
        <v>53</v>
      </c>
      <c r="B1" s="40" t="s">
        <v>224</v>
      </c>
    </row>
    <row r="2" spans="1:39" ht="18.75" customHeight="1" x14ac:dyDescent="0.15">
      <c r="A2" s="51" t="s">
        <v>194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</row>
    <row r="3" spans="1:39" ht="23.25" customHeight="1" x14ac:dyDescent="0.15">
      <c r="A3" s="1" t="s">
        <v>15</v>
      </c>
      <c r="B3" s="2" t="s">
        <v>16</v>
      </c>
      <c r="C3" s="23" t="s">
        <v>147</v>
      </c>
      <c r="D3" s="2" t="s">
        <v>17</v>
      </c>
      <c r="E3" s="2" t="s">
        <v>18</v>
      </c>
      <c r="F3" s="2" t="s">
        <v>19</v>
      </c>
      <c r="G3" s="2" t="s">
        <v>20</v>
      </c>
      <c r="H3" s="2" t="s">
        <v>21</v>
      </c>
      <c r="I3" s="2" t="s">
        <v>22</v>
      </c>
      <c r="J3" s="2" t="s">
        <v>23</v>
      </c>
      <c r="K3" s="3" t="s">
        <v>24</v>
      </c>
      <c r="L3" s="3" t="s">
        <v>25</v>
      </c>
      <c r="M3" s="2" t="s">
        <v>26</v>
      </c>
      <c r="N3" s="13" t="s">
        <v>149</v>
      </c>
      <c r="O3" s="13" t="s">
        <v>150</v>
      </c>
      <c r="P3" s="13" t="s">
        <v>148</v>
      </c>
      <c r="Q3" s="25" t="s">
        <v>27</v>
      </c>
      <c r="R3" s="25" t="s">
        <v>28</v>
      </c>
      <c r="S3" s="25" t="s">
        <v>29</v>
      </c>
      <c r="T3" s="25" t="s">
        <v>30</v>
      </c>
      <c r="U3" s="24" t="s">
        <v>151</v>
      </c>
      <c r="V3" s="24" t="s">
        <v>152</v>
      </c>
      <c r="W3" s="24" t="s">
        <v>153</v>
      </c>
      <c r="X3" s="24" t="s">
        <v>154</v>
      </c>
      <c r="Y3" s="24" t="s">
        <v>157</v>
      </c>
      <c r="Z3" s="24" t="s">
        <v>155</v>
      </c>
      <c r="AA3" s="24" t="s">
        <v>156</v>
      </c>
      <c r="AB3" s="24" t="s">
        <v>158</v>
      </c>
      <c r="AC3" s="24" t="s">
        <v>159</v>
      </c>
      <c r="AD3" s="24" t="s">
        <v>160</v>
      </c>
      <c r="AE3" s="24" t="s">
        <v>161</v>
      </c>
      <c r="AF3" s="24" t="s">
        <v>162</v>
      </c>
      <c r="AG3" s="36" t="s">
        <v>225</v>
      </c>
      <c r="AH3" s="36" t="s">
        <v>226</v>
      </c>
      <c r="AI3" s="36" t="s">
        <v>227</v>
      </c>
      <c r="AJ3" s="24" t="s">
        <v>219</v>
      </c>
      <c r="AK3" s="24" t="s">
        <v>220</v>
      </c>
      <c r="AL3" s="24" t="s">
        <v>221</v>
      </c>
      <c r="AM3" s="24" t="s">
        <v>222</v>
      </c>
    </row>
    <row r="4" spans="1:39" ht="22.5" x14ac:dyDescent="0.15">
      <c r="A4" s="4" t="s">
        <v>31</v>
      </c>
      <c r="B4" s="41"/>
      <c r="C4" s="41">
        <v>5000</v>
      </c>
      <c r="D4" s="41">
        <v>2000</v>
      </c>
      <c r="E4" s="41">
        <v>1000</v>
      </c>
      <c r="F4" s="41">
        <v>4000</v>
      </c>
      <c r="G4" s="41">
        <v>5000</v>
      </c>
      <c r="H4" s="41">
        <v>3500</v>
      </c>
      <c r="I4" s="41">
        <v>1000</v>
      </c>
      <c r="J4" s="41">
        <v>4000</v>
      </c>
      <c r="K4" s="43">
        <v>2000</v>
      </c>
      <c r="L4" s="43">
        <v>3200</v>
      </c>
      <c r="M4" s="43">
        <v>3000</v>
      </c>
      <c r="N4" s="43">
        <v>3000</v>
      </c>
      <c r="O4" s="43">
        <v>5000</v>
      </c>
      <c r="P4" s="43">
        <v>8000</v>
      </c>
      <c r="Q4" s="43">
        <v>5000</v>
      </c>
      <c r="R4" s="43">
        <v>3000</v>
      </c>
      <c r="S4" s="43">
        <v>10000</v>
      </c>
      <c r="T4" s="43">
        <v>5000</v>
      </c>
      <c r="U4" s="43" t="s">
        <v>218</v>
      </c>
      <c r="V4" s="34">
        <v>2500</v>
      </c>
      <c r="W4" s="34" t="s">
        <v>217</v>
      </c>
      <c r="X4" s="34">
        <v>1500</v>
      </c>
      <c r="Y4" s="34" t="s">
        <v>216</v>
      </c>
      <c r="Z4" s="34">
        <v>2000</v>
      </c>
      <c r="AA4" s="34">
        <v>2000</v>
      </c>
      <c r="AB4" s="34" t="s">
        <v>208</v>
      </c>
      <c r="AC4" s="34" t="s">
        <v>209</v>
      </c>
      <c r="AD4" s="34" t="s">
        <v>210</v>
      </c>
      <c r="AE4" s="34">
        <v>3000</v>
      </c>
      <c r="AF4" s="34">
        <v>3000</v>
      </c>
      <c r="AG4" s="34">
        <v>5000</v>
      </c>
      <c r="AH4" s="34">
        <v>2000</v>
      </c>
      <c r="AI4" s="34">
        <v>1000</v>
      </c>
      <c r="AJ4" s="34">
        <v>5000</v>
      </c>
      <c r="AK4" s="34" t="s">
        <v>223</v>
      </c>
      <c r="AL4" s="34">
        <v>300</v>
      </c>
      <c r="AM4" s="34">
        <v>10000</v>
      </c>
    </row>
    <row r="5" spans="1:39" ht="15" customHeight="1" x14ac:dyDescent="0.15">
      <c r="A5" s="5" t="s">
        <v>32</v>
      </c>
      <c r="B5" s="41"/>
      <c r="C5" s="41">
        <v>19</v>
      </c>
      <c r="D5" s="43">
        <v>348</v>
      </c>
      <c r="E5" s="41">
        <v>28</v>
      </c>
      <c r="F5" s="41">
        <v>30</v>
      </c>
      <c r="G5" s="41">
        <v>35</v>
      </c>
      <c r="H5" s="41">
        <v>20</v>
      </c>
      <c r="I5" s="41">
        <v>30</v>
      </c>
      <c r="J5" s="41">
        <v>14</v>
      </c>
      <c r="K5" s="43">
        <v>45</v>
      </c>
      <c r="L5" s="43">
        <v>8</v>
      </c>
      <c r="M5" s="43">
        <v>20</v>
      </c>
      <c r="N5" s="43">
        <v>10</v>
      </c>
      <c r="O5" s="43">
        <v>10</v>
      </c>
      <c r="P5" s="43">
        <v>10</v>
      </c>
      <c r="Q5" s="43">
        <v>15</v>
      </c>
      <c r="R5" s="43">
        <v>15</v>
      </c>
      <c r="S5" s="43">
        <v>2</v>
      </c>
      <c r="T5" s="43">
        <v>10</v>
      </c>
      <c r="U5" s="34"/>
      <c r="V5" s="34">
        <v>40</v>
      </c>
      <c r="W5" s="34">
        <v>6</v>
      </c>
      <c r="X5" s="34">
        <v>40</v>
      </c>
      <c r="Y5" s="34">
        <v>16</v>
      </c>
      <c r="Z5" s="34">
        <v>20</v>
      </c>
      <c r="AA5" s="34">
        <v>15</v>
      </c>
      <c r="AB5" s="34">
        <v>13</v>
      </c>
      <c r="AC5" s="34">
        <v>3</v>
      </c>
      <c r="AD5" s="34">
        <v>9</v>
      </c>
      <c r="AE5" s="34">
        <v>5</v>
      </c>
      <c r="AF5" s="34">
        <v>5</v>
      </c>
      <c r="AG5" s="34">
        <v>4</v>
      </c>
      <c r="AH5" s="34">
        <v>8</v>
      </c>
      <c r="AI5" s="34">
        <v>14</v>
      </c>
      <c r="AJ5" s="34">
        <v>20</v>
      </c>
      <c r="AK5" s="34">
        <v>18</v>
      </c>
      <c r="AL5" s="34">
        <v>10</v>
      </c>
      <c r="AM5" s="34">
        <v>3</v>
      </c>
    </row>
    <row r="6" spans="1:39" s="37" customFormat="1" ht="15" customHeight="1" x14ac:dyDescent="0.15">
      <c r="A6" s="6" t="s">
        <v>0</v>
      </c>
      <c r="B6" s="6">
        <v>586</v>
      </c>
      <c r="C6" s="44" t="s">
        <v>212</v>
      </c>
      <c r="D6" s="42">
        <v>10</v>
      </c>
      <c r="E6" s="42">
        <v>1</v>
      </c>
      <c r="F6" s="42"/>
      <c r="G6" s="42">
        <v>1</v>
      </c>
      <c r="H6" s="42"/>
      <c r="I6" s="42">
        <v>1</v>
      </c>
      <c r="J6" s="42"/>
      <c r="K6" s="42">
        <v>1</v>
      </c>
      <c r="L6" s="42"/>
      <c r="M6" s="42"/>
      <c r="N6" s="35"/>
      <c r="O6" s="35"/>
      <c r="P6" s="35"/>
      <c r="Q6" s="42"/>
      <c r="R6" s="47"/>
      <c r="S6" s="47"/>
      <c r="T6" s="47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</row>
    <row r="7" spans="1:39" s="37" customFormat="1" ht="15" customHeight="1" x14ac:dyDescent="0.15">
      <c r="A7" s="6" t="s">
        <v>33</v>
      </c>
      <c r="B7" s="6">
        <v>667</v>
      </c>
      <c r="C7" s="44" t="s">
        <v>212</v>
      </c>
      <c r="D7" s="42">
        <v>11</v>
      </c>
      <c r="E7" s="42">
        <v>2</v>
      </c>
      <c r="F7" s="42"/>
      <c r="G7" s="42">
        <v>1</v>
      </c>
      <c r="H7" s="42"/>
      <c r="I7" s="42">
        <v>1</v>
      </c>
      <c r="J7" s="42"/>
      <c r="K7" s="42">
        <v>1</v>
      </c>
      <c r="L7" s="42"/>
      <c r="M7" s="42"/>
      <c r="N7" s="35"/>
      <c r="O7" s="35"/>
      <c r="P7" s="35"/>
      <c r="Q7" s="42"/>
      <c r="R7" s="47"/>
      <c r="S7" s="47"/>
      <c r="T7" s="47"/>
      <c r="U7" s="35"/>
      <c r="V7" s="35"/>
      <c r="W7" s="35"/>
      <c r="X7" s="35"/>
      <c r="Y7" s="35"/>
      <c r="Z7" s="35"/>
      <c r="AA7" s="35">
        <v>15</v>
      </c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</row>
    <row r="8" spans="1:39" s="37" customFormat="1" ht="15" customHeight="1" x14ac:dyDescent="0.15">
      <c r="A8" s="6" t="s">
        <v>2</v>
      </c>
      <c r="B8" s="6">
        <v>645</v>
      </c>
      <c r="C8" s="44" t="s">
        <v>212</v>
      </c>
      <c r="D8" s="42">
        <v>13</v>
      </c>
      <c r="E8" s="42">
        <v>1</v>
      </c>
      <c r="F8" s="42"/>
      <c r="G8" s="42">
        <v>1</v>
      </c>
      <c r="H8" s="42"/>
      <c r="I8" s="42">
        <v>1</v>
      </c>
      <c r="J8" s="42"/>
      <c r="K8" s="42">
        <v>1</v>
      </c>
      <c r="L8" s="42"/>
      <c r="M8" s="42"/>
      <c r="N8" s="35"/>
      <c r="O8" s="35"/>
      <c r="P8" s="35"/>
      <c r="Q8" s="42"/>
      <c r="R8" s="47"/>
      <c r="S8" s="47"/>
      <c r="T8" s="47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</row>
    <row r="9" spans="1:39" s="37" customFormat="1" ht="15" customHeight="1" x14ac:dyDescent="0.15">
      <c r="A9" s="6" t="s">
        <v>1</v>
      </c>
      <c r="B9" s="6">
        <v>1149</v>
      </c>
      <c r="C9" s="44" t="s">
        <v>212</v>
      </c>
      <c r="D9" s="42">
        <v>18</v>
      </c>
      <c r="E9" s="42">
        <v>1</v>
      </c>
      <c r="F9" s="42"/>
      <c r="G9" s="42">
        <v>1</v>
      </c>
      <c r="H9" s="42"/>
      <c r="I9" s="42">
        <v>1</v>
      </c>
      <c r="J9" s="42"/>
      <c r="K9" s="42">
        <v>3</v>
      </c>
      <c r="L9" s="42"/>
      <c r="M9" s="42"/>
      <c r="N9" s="35"/>
      <c r="O9" s="35"/>
      <c r="P9" s="35"/>
      <c r="Q9" s="42"/>
      <c r="R9" s="47"/>
      <c r="S9" s="47"/>
      <c r="T9" s="47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</row>
    <row r="10" spans="1:39" s="37" customFormat="1" ht="15" customHeight="1" x14ac:dyDescent="0.15">
      <c r="A10" s="6" t="s">
        <v>3</v>
      </c>
      <c r="B10" s="6">
        <v>311</v>
      </c>
      <c r="C10" s="44" t="s">
        <v>211</v>
      </c>
      <c r="D10" s="42">
        <v>5</v>
      </c>
      <c r="E10" s="42">
        <v>1</v>
      </c>
      <c r="F10" s="42"/>
      <c r="G10" s="42">
        <v>1</v>
      </c>
      <c r="H10" s="42"/>
      <c r="I10" s="42">
        <v>1</v>
      </c>
      <c r="J10" s="42"/>
      <c r="K10" s="42">
        <v>1</v>
      </c>
      <c r="L10" s="42"/>
      <c r="M10" s="42"/>
      <c r="N10" s="35"/>
      <c r="O10" s="35"/>
      <c r="P10" s="35"/>
      <c r="Q10" s="42"/>
      <c r="R10" s="47"/>
      <c r="S10" s="47"/>
      <c r="T10" s="47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</row>
    <row r="11" spans="1:39" s="37" customFormat="1" ht="15" customHeight="1" x14ac:dyDescent="0.15">
      <c r="A11" s="6" t="s">
        <v>36</v>
      </c>
      <c r="B11" s="6">
        <v>1339</v>
      </c>
      <c r="C11" s="44" t="s">
        <v>213</v>
      </c>
      <c r="D11" s="42">
        <v>34</v>
      </c>
      <c r="E11" s="42">
        <v>2</v>
      </c>
      <c r="F11" s="42"/>
      <c r="G11" s="42">
        <v>2</v>
      </c>
      <c r="H11" s="45">
        <v>4</v>
      </c>
      <c r="I11" s="42">
        <v>3</v>
      </c>
      <c r="J11" s="45">
        <v>3</v>
      </c>
      <c r="K11" s="42">
        <v>4</v>
      </c>
      <c r="L11" s="42">
        <v>3</v>
      </c>
      <c r="M11" s="42"/>
      <c r="N11" s="35"/>
      <c r="O11" s="35"/>
      <c r="P11" s="35"/>
      <c r="Q11" s="42"/>
      <c r="R11" s="47"/>
      <c r="S11" s="47">
        <v>2</v>
      </c>
      <c r="T11" s="47">
        <v>10</v>
      </c>
      <c r="U11" s="35"/>
      <c r="V11" s="35"/>
      <c r="W11" s="35">
        <v>6</v>
      </c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>
        <v>20</v>
      </c>
      <c r="AK11" s="35"/>
      <c r="AL11" s="35"/>
      <c r="AM11" s="35"/>
    </row>
    <row r="12" spans="1:39" s="37" customFormat="1" ht="15" customHeight="1" x14ac:dyDescent="0.15">
      <c r="A12" s="6" t="s">
        <v>37</v>
      </c>
      <c r="B12" s="6">
        <v>444</v>
      </c>
      <c r="C12" s="44" t="s">
        <v>211</v>
      </c>
      <c r="D12" s="42">
        <v>10</v>
      </c>
      <c r="E12" s="42">
        <v>1</v>
      </c>
      <c r="F12" s="42"/>
      <c r="G12" s="42">
        <v>1</v>
      </c>
      <c r="H12" s="45"/>
      <c r="I12" s="42">
        <v>1</v>
      </c>
      <c r="J12" s="45">
        <v>1</v>
      </c>
      <c r="K12" s="42">
        <v>1</v>
      </c>
      <c r="L12" s="42">
        <v>1</v>
      </c>
      <c r="M12" s="42"/>
      <c r="N12" s="35"/>
      <c r="O12" s="35"/>
      <c r="P12" s="35"/>
      <c r="Q12" s="42"/>
      <c r="R12" s="47"/>
      <c r="S12" s="47"/>
      <c r="T12" s="47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</row>
    <row r="13" spans="1:39" s="37" customFormat="1" ht="15" customHeight="1" x14ac:dyDescent="0.15">
      <c r="A13" s="6" t="s">
        <v>4</v>
      </c>
      <c r="B13" s="6">
        <v>744</v>
      </c>
      <c r="C13" s="44" t="s">
        <v>211</v>
      </c>
      <c r="D13" s="42">
        <v>13</v>
      </c>
      <c r="E13" s="42">
        <v>1</v>
      </c>
      <c r="F13" s="42"/>
      <c r="G13" s="42">
        <v>1</v>
      </c>
      <c r="H13" s="42"/>
      <c r="I13" s="42">
        <v>1</v>
      </c>
      <c r="J13" s="42"/>
      <c r="K13" s="42">
        <v>2</v>
      </c>
      <c r="L13" s="42">
        <v>4</v>
      </c>
      <c r="M13" s="42">
        <v>5</v>
      </c>
      <c r="N13" s="35"/>
      <c r="O13" s="35"/>
      <c r="P13" s="35"/>
      <c r="Q13" s="42"/>
      <c r="R13" s="47"/>
      <c r="S13" s="47"/>
      <c r="T13" s="47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</row>
    <row r="14" spans="1:39" s="37" customFormat="1" ht="14.25" customHeight="1" x14ac:dyDescent="0.15">
      <c r="A14" s="6" t="s">
        <v>47</v>
      </c>
      <c r="B14" s="6">
        <v>566</v>
      </c>
      <c r="C14" s="44" t="s">
        <v>211</v>
      </c>
      <c r="D14" s="42">
        <v>8</v>
      </c>
      <c r="E14" s="42">
        <v>1</v>
      </c>
      <c r="F14" s="42"/>
      <c r="G14" s="42">
        <v>1</v>
      </c>
      <c r="H14" s="45"/>
      <c r="I14" s="42">
        <v>1</v>
      </c>
      <c r="J14" s="42"/>
      <c r="K14" s="42">
        <v>1</v>
      </c>
      <c r="L14" s="42"/>
      <c r="M14" s="42">
        <v>3</v>
      </c>
      <c r="N14" s="35"/>
      <c r="O14" s="35"/>
      <c r="P14" s="35"/>
      <c r="Q14" s="42"/>
      <c r="R14" s="47"/>
      <c r="S14" s="47"/>
      <c r="T14" s="47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</row>
    <row r="15" spans="1:39" s="37" customFormat="1" ht="15" customHeight="1" x14ac:dyDescent="0.15">
      <c r="A15" s="6" t="s">
        <v>7</v>
      </c>
      <c r="B15" s="6">
        <v>574</v>
      </c>
      <c r="C15" s="44" t="s">
        <v>211</v>
      </c>
      <c r="D15" s="42">
        <v>10</v>
      </c>
      <c r="E15" s="42">
        <v>1</v>
      </c>
      <c r="F15" s="42"/>
      <c r="G15" s="42">
        <v>2</v>
      </c>
      <c r="H15" s="42"/>
      <c r="I15" s="42">
        <v>1</v>
      </c>
      <c r="J15" s="45">
        <v>1</v>
      </c>
      <c r="K15" s="42">
        <v>1</v>
      </c>
      <c r="L15" s="42"/>
      <c r="M15" s="42"/>
      <c r="N15" s="35"/>
      <c r="O15" s="35"/>
      <c r="P15" s="35"/>
      <c r="Q15" s="42"/>
      <c r="R15" s="47"/>
      <c r="S15" s="47"/>
      <c r="T15" s="47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</row>
    <row r="16" spans="1:39" s="37" customFormat="1" ht="15" customHeight="1" x14ac:dyDescent="0.15">
      <c r="A16" s="6" t="s">
        <v>34</v>
      </c>
      <c r="B16" s="6">
        <v>954</v>
      </c>
      <c r="C16" s="44" t="s">
        <v>211</v>
      </c>
      <c r="D16" s="42">
        <v>15</v>
      </c>
      <c r="E16" s="42">
        <v>1</v>
      </c>
      <c r="F16" s="42"/>
      <c r="G16" s="42">
        <v>3</v>
      </c>
      <c r="H16" s="45">
        <v>2</v>
      </c>
      <c r="I16" s="42">
        <v>1</v>
      </c>
      <c r="J16" s="45">
        <v>1</v>
      </c>
      <c r="K16" s="42">
        <v>2</v>
      </c>
      <c r="L16" s="42"/>
      <c r="M16" s="42">
        <v>3</v>
      </c>
      <c r="N16" s="35">
        <v>3</v>
      </c>
      <c r="O16" s="35">
        <v>3</v>
      </c>
      <c r="P16" s="35"/>
      <c r="Q16" s="42"/>
      <c r="R16" s="47"/>
      <c r="S16" s="47"/>
      <c r="T16" s="47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>
        <v>5</v>
      </c>
      <c r="AF16" s="35"/>
      <c r="AG16" s="35"/>
      <c r="AH16" s="35"/>
      <c r="AI16" s="35"/>
      <c r="AJ16" s="35"/>
      <c r="AK16" s="35"/>
      <c r="AL16" s="35"/>
      <c r="AM16" s="35"/>
    </row>
    <row r="17" spans="1:39" s="37" customFormat="1" ht="15" customHeight="1" x14ac:dyDescent="0.15">
      <c r="A17" s="6" t="s">
        <v>35</v>
      </c>
      <c r="B17" s="6">
        <v>1058</v>
      </c>
      <c r="C17" s="44" t="s">
        <v>211</v>
      </c>
      <c r="D17" s="42">
        <v>17</v>
      </c>
      <c r="E17" s="42">
        <v>1</v>
      </c>
      <c r="F17" s="42"/>
      <c r="G17" s="42">
        <v>2</v>
      </c>
      <c r="H17" s="45">
        <v>2</v>
      </c>
      <c r="I17" s="42">
        <v>1</v>
      </c>
      <c r="J17" s="45">
        <v>3</v>
      </c>
      <c r="K17" s="42">
        <v>2</v>
      </c>
      <c r="L17" s="42"/>
      <c r="M17" s="42">
        <v>3</v>
      </c>
      <c r="N17" s="35"/>
      <c r="O17" s="35"/>
      <c r="P17" s="35"/>
      <c r="Q17" s="42"/>
      <c r="R17" s="47"/>
      <c r="S17" s="47"/>
      <c r="T17" s="47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1:39" s="37" customFormat="1" ht="15" customHeight="1" x14ac:dyDescent="0.15">
      <c r="A18" s="6" t="s">
        <v>8</v>
      </c>
      <c r="B18" s="6">
        <v>974</v>
      </c>
      <c r="C18" s="44" t="s">
        <v>211</v>
      </c>
      <c r="D18" s="42">
        <v>17</v>
      </c>
      <c r="E18" s="42">
        <v>1</v>
      </c>
      <c r="F18" s="42"/>
      <c r="G18" s="42">
        <v>2</v>
      </c>
      <c r="H18" s="45">
        <v>2</v>
      </c>
      <c r="I18" s="42">
        <v>1</v>
      </c>
      <c r="J18" s="45">
        <v>2</v>
      </c>
      <c r="K18" s="42">
        <v>2</v>
      </c>
      <c r="L18" s="42"/>
      <c r="M18" s="42"/>
      <c r="N18" s="35">
        <v>2</v>
      </c>
      <c r="O18" s="35">
        <v>2</v>
      </c>
      <c r="P18" s="35"/>
      <c r="Q18" s="42"/>
      <c r="R18" s="47"/>
      <c r="S18" s="47"/>
      <c r="T18" s="47"/>
      <c r="U18" s="48" t="s">
        <v>214</v>
      </c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</row>
    <row r="19" spans="1:39" s="37" customFormat="1" ht="15" customHeight="1" x14ac:dyDescent="0.15">
      <c r="A19" s="6" t="s">
        <v>9</v>
      </c>
      <c r="B19" s="6">
        <v>906</v>
      </c>
      <c r="C19" s="44" t="s">
        <v>211</v>
      </c>
      <c r="D19" s="42">
        <v>15</v>
      </c>
      <c r="E19" s="42">
        <v>1</v>
      </c>
      <c r="F19" s="42"/>
      <c r="G19" s="42">
        <v>3</v>
      </c>
      <c r="H19" s="45">
        <v>1</v>
      </c>
      <c r="I19" s="42">
        <v>1</v>
      </c>
      <c r="J19" s="45">
        <v>1</v>
      </c>
      <c r="K19" s="42">
        <v>2</v>
      </c>
      <c r="L19" s="42"/>
      <c r="M19" s="42">
        <v>3</v>
      </c>
      <c r="N19" s="35"/>
      <c r="O19" s="35"/>
      <c r="P19" s="35"/>
      <c r="Q19" s="42"/>
      <c r="R19" s="47"/>
      <c r="S19" s="47"/>
      <c r="T19" s="47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>
        <v>5</v>
      </c>
      <c r="AG19" s="35"/>
      <c r="AH19" s="35"/>
      <c r="AI19" s="35"/>
      <c r="AJ19" s="35"/>
      <c r="AK19" s="35">
        <v>18</v>
      </c>
      <c r="AL19" s="35">
        <v>10</v>
      </c>
      <c r="AM19" s="35">
        <v>3</v>
      </c>
    </row>
    <row r="20" spans="1:39" s="37" customFormat="1" ht="15" customHeight="1" x14ac:dyDescent="0.15">
      <c r="A20" s="6" t="s">
        <v>38</v>
      </c>
      <c r="B20" s="6">
        <v>792</v>
      </c>
      <c r="C20" s="44" t="s">
        <v>211</v>
      </c>
      <c r="D20" s="42">
        <v>14</v>
      </c>
      <c r="E20" s="42">
        <v>1</v>
      </c>
      <c r="F20" s="42"/>
      <c r="G20" s="42">
        <v>3</v>
      </c>
      <c r="H20" s="45">
        <v>1</v>
      </c>
      <c r="I20" s="42">
        <v>1</v>
      </c>
      <c r="J20" s="45">
        <v>1</v>
      </c>
      <c r="K20" s="42">
        <v>2</v>
      </c>
      <c r="L20" s="42"/>
      <c r="M20" s="42">
        <v>3</v>
      </c>
      <c r="N20" s="35">
        <v>5</v>
      </c>
      <c r="O20" s="35">
        <v>5</v>
      </c>
      <c r="P20" s="35"/>
      <c r="Q20" s="42">
        <v>15</v>
      </c>
      <c r="R20" s="47"/>
      <c r="S20" s="47"/>
      <c r="T20" s="47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</row>
    <row r="21" spans="1:39" s="37" customFormat="1" ht="15" customHeight="1" x14ac:dyDescent="0.15">
      <c r="A21" s="6" t="s">
        <v>40</v>
      </c>
      <c r="B21" s="6">
        <v>802</v>
      </c>
      <c r="C21" s="44" t="s">
        <v>211</v>
      </c>
      <c r="D21" s="42">
        <v>14</v>
      </c>
      <c r="E21" s="42">
        <v>1</v>
      </c>
      <c r="F21" s="42"/>
      <c r="G21" s="42">
        <v>1</v>
      </c>
      <c r="H21" s="46"/>
      <c r="I21" s="42">
        <v>1</v>
      </c>
      <c r="J21" s="45">
        <v>1</v>
      </c>
      <c r="K21" s="42">
        <v>2</v>
      </c>
      <c r="L21" s="42"/>
      <c r="M21" s="42"/>
      <c r="N21" s="35"/>
      <c r="O21" s="35"/>
      <c r="P21" s="35"/>
      <c r="Q21" s="42"/>
      <c r="R21" s="47">
        <v>15</v>
      </c>
      <c r="S21" s="47"/>
      <c r="T21" s="47"/>
      <c r="U21" s="35"/>
      <c r="V21" s="35"/>
      <c r="W21" s="35"/>
      <c r="X21" s="35"/>
      <c r="Y21" s="35"/>
      <c r="Z21" s="35">
        <v>20</v>
      </c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</row>
    <row r="22" spans="1:39" s="37" customFormat="1" ht="15" customHeight="1" x14ac:dyDescent="0.15">
      <c r="A22" s="6" t="s">
        <v>234</v>
      </c>
      <c r="B22" s="6">
        <v>822</v>
      </c>
      <c r="C22" s="44" t="s">
        <v>211</v>
      </c>
      <c r="D22" s="42">
        <v>15</v>
      </c>
      <c r="E22" s="42">
        <v>1</v>
      </c>
      <c r="F22" s="42"/>
      <c r="G22" s="42">
        <v>1</v>
      </c>
      <c r="H22" s="45">
        <v>2</v>
      </c>
      <c r="I22" s="42">
        <v>1</v>
      </c>
      <c r="J22" s="42"/>
      <c r="K22" s="42">
        <v>2</v>
      </c>
      <c r="L22" s="42"/>
      <c r="M22" s="42"/>
      <c r="N22" s="35"/>
      <c r="O22" s="35"/>
      <c r="P22" s="35"/>
      <c r="Q22" s="42"/>
      <c r="R22" s="47"/>
      <c r="S22" s="47"/>
      <c r="T22" s="47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</row>
    <row r="23" spans="1:39" s="37" customFormat="1" ht="15" customHeight="1" x14ac:dyDescent="0.15">
      <c r="A23" s="6" t="s">
        <v>6</v>
      </c>
      <c r="B23" s="6">
        <v>515</v>
      </c>
      <c r="C23" s="44" t="s">
        <v>211</v>
      </c>
      <c r="D23" s="42">
        <v>9</v>
      </c>
      <c r="E23" s="42">
        <v>1</v>
      </c>
      <c r="F23" s="42"/>
      <c r="G23" s="42">
        <v>1</v>
      </c>
      <c r="H23" s="42"/>
      <c r="I23" s="42">
        <v>1</v>
      </c>
      <c r="J23" s="42"/>
      <c r="K23" s="42">
        <v>1</v>
      </c>
      <c r="L23" s="42"/>
      <c r="M23" s="42"/>
      <c r="N23" s="35"/>
      <c r="O23" s="35"/>
      <c r="P23" s="35"/>
      <c r="Q23" s="42"/>
      <c r="R23" s="47"/>
      <c r="S23" s="47"/>
      <c r="T23" s="47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</row>
    <row r="24" spans="1:39" s="37" customFormat="1" ht="15" customHeight="1" x14ac:dyDescent="0.15">
      <c r="A24" s="6" t="s">
        <v>5</v>
      </c>
      <c r="B24" s="6">
        <v>664</v>
      </c>
      <c r="C24" s="44" t="s">
        <v>211</v>
      </c>
      <c r="D24" s="42">
        <v>12</v>
      </c>
      <c r="E24" s="42">
        <v>1</v>
      </c>
      <c r="F24" s="42"/>
      <c r="G24" s="42">
        <v>1</v>
      </c>
      <c r="H24" s="42"/>
      <c r="I24" s="42">
        <v>1</v>
      </c>
      <c r="J24" s="42"/>
      <c r="K24" s="42">
        <v>2</v>
      </c>
      <c r="L24" s="42"/>
      <c r="M24" s="42"/>
      <c r="N24" s="35"/>
      <c r="O24" s="35"/>
      <c r="P24" s="35"/>
      <c r="Q24" s="42"/>
      <c r="R24" s="47"/>
      <c r="S24" s="47"/>
      <c r="T24" s="47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>
        <v>1</v>
      </c>
      <c r="AH24" s="35">
        <v>1</v>
      </c>
      <c r="AI24" s="35">
        <v>3</v>
      </c>
      <c r="AJ24" s="35"/>
      <c r="AK24" s="35"/>
      <c r="AL24" s="35"/>
      <c r="AM24" s="35"/>
    </row>
    <row r="25" spans="1:39" s="37" customFormat="1" ht="15" customHeight="1" x14ac:dyDescent="0.15">
      <c r="A25" s="6" t="s">
        <v>41</v>
      </c>
      <c r="B25" s="6">
        <v>3840</v>
      </c>
      <c r="C25" s="44" t="s">
        <v>215</v>
      </c>
      <c r="D25" s="42">
        <v>67</v>
      </c>
      <c r="E25" s="42">
        <v>6</v>
      </c>
      <c r="F25" s="42"/>
      <c r="G25" s="42">
        <v>4</v>
      </c>
      <c r="H25" s="45">
        <v>5</v>
      </c>
      <c r="I25" s="42">
        <v>6</v>
      </c>
      <c r="J25" s="42"/>
      <c r="K25" s="42">
        <v>8</v>
      </c>
      <c r="L25" s="42"/>
      <c r="M25" s="42"/>
      <c r="N25" s="35"/>
      <c r="O25" s="35"/>
      <c r="P25" s="35"/>
      <c r="Q25" s="42"/>
      <c r="R25" s="47"/>
      <c r="S25" s="47"/>
      <c r="T25" s="47"/>
      <c r="U25" s="35"/>
      <c r="V25" s="35">
        <v>40</v>
      </c>
      <c r="W25" s="35"/>
      <c r="X25" s="35"/>
      <c r="Y25" s="35"/>
      <c r="Z25" s="35"/>
      <c r="AA25" s="35"/>
      <c r="AB25" s="35"/>
      <c r="AC25" s="35">
        <v>3</v>
      </c>
      <c r="AD25" s="35">
        <v>9</v>
      </c>
      <c r="AE25" s="35"/>
      <c r="AF25" s="35"/>
      <c r="AG25" s="35">
        <v>3</v>
      </c>
      <c r="AH25" s="35">
        <v>7</v>
      </c>
      <c r="AI25" s="35">
        <v>11</v>
      </c>
      <c r="AJ25" s="35"/>
      <c r="AK25" s="35"/>
      <c r="AL25" s="35"/>
      <c r="AM25" s="35"/>
    </row>
    <row r="26" spans="1:39" s="37" customFormat="1" ht="15" customHeight="1" x14ac:dyDescent="0.15">
      <c r="A26" s="6" t="s">
        <v>45</v>
      </c>
      <c r="B26" s="6">
        <v>305</v>
      </c>
      <c r="C26" s="44" t="s">
        <v>211</v>
      </c>
      <c r="D26" s="42">
        <v>10</v>
      </c>
      <c r="E26" s="42"/>
      <c r="F26" s="42"/>
      <c r="G26" s="42"/>
      <c r="H26" s="42"/>
      <c r="I26" s="42"/>
      <c r="J26" s="42"/>
      <c r="K26" s="42"/>
      <c r="L26" s="47"/>
      <c r="M26" s="47"/>
      <c r="N26" s="35"/>
      <c r="O26" s="35"/>
      <c r="P26" s="35"/>
      <c r="Q26" s="47"/>
      <c r="R26" s="47"/>
      <c r="S26" s="47"/>
      <c r="T26" s="47"/>
      <c r="U26" s="35"/>
      <c r="V26" s="35"/>
      <c r="W26" s="35"/>
      <c r="X26" s="35">
        <v>40</v>
      </c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</row>
    <row r="27" spans="1:39" s="37" customFormat="1" ht="15" customHeight="1" x14ac:dyDescent="0.15">
      <c r="A27" s="6" t="s">
        <v>42</v>
      </c>
      <c r="B27" s="6">
        <v>293</v>
      </c>
      <c r="C27" s="44" t="s">
        <v>211</v>
      </c>
      <c r="D27" s="42">
        <v>5</v>
      </c>
      <c r="E27" s="42">
        <v>1</v>
      </c>
      <c r="F27" s="42"/>
      <c r="G27" s="42">
        <v>1</v>
      </c>
      <c r="H27" s="45">
        <v>1</v>
      </c>
      <c r="I27" s="42">
        <v>1</v>
      </c>
      <c r="J27" s="42"/>
      <c r="K27" s="42">
        <v>1</v>
      </c>
      <c r="L27" s="42"/>
      <c r="M27" s="42"/>
      <c r="N27" s="35"/>
      <c r="O27" s="35"/>
      <c r="P27" s="35"/>
      <c r="Q27" s="42"/>
      <c r="R27" s="47"/>
      <c r="S27" s="47"/>
      <c r="T27" s="47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</row>
    <row r="28" spans="1:39" s="37" customFormat="1" ht="15" customHeight="1" x14ac:dyDescent="0.15">
      <c r="A28" s="6" t="s">
        <v>43</v>
      </c>
      <c r="B28" s="6">
        <v>226</v>
      </c>
      <c r="C28" s="44" t="s">
        <v>211</v>
      </c>
      <c r="D28" s="42">
        <v>2</v>
      </c>
      <c r="E28" s="42"/>
      <c r="F28" s="42"/>
      <c r="G28" s="42"/>
      <c r="H28" s="42"/>
      <c r="I28" s="42">
        <v>1</v>
      </c>
      <c r="J28" s="42"/>
      <c r="K28" s="42">
        <v>1</v>
      </c>
      <c r="L28" s="42"/>
      <c r="M28" s="42"/>
      <c r="N28" s="35"/>
      <c r="O28" s="35"/>
      <c r="P28" s="35"/>
      <c r="Q28" s="42"/>
      <c r="R28" s="47"/>
      <c r="S28" s="47"/>
      <c r="T28" s="47"/>
      <c r="U28" s="35"/>
      <c r="V28" s="35"/>
      <c r="W28" s="35"/>
      <c r="X28" s="35"/>
      <c r="Y28" s="35"/>
      <c r="Z28" s="35"/>
      <c r="AA28" s="35"/>
      <c r="AB28" s="35">
        <v>13</v>
      </c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</row>
    <row r="29" spans="1:39" s="37" customFormat="1" ht="15" customHeight="1" x14ac:dyDescent="0.15">
      <c r="A29" s="6" t="s">
        <v>44</v>
      </c>
      <c r="B29" s="6">
        <v>90</v>
      </c>
      <c r="C29" s="44" t="s">
        <v>211</v>
      </c>
      <c r="D29" s="42">
        <v>1</v>
      </c>
      <c r="E29" s="42"/>
      <c r="F29" s="42"/>
      <c r="G29" s="42"/>
      <c r="H29" s="42"/>
      <c r="I29" s="42">
        <v>1</v>
      </c>
      <c r="J29" s="42"/>
      <c r="K29" s="42">
        <v>1</v>
      </c>
      <c r="L29" s="47"/>
      <c r="M29" s="47"/>
      <c r="N29" s="35"/>
      <c r="O29" s="35"/>
      <c r="P29" s="35"/>
      <c r="Q29" s="47"/>
      <c r="R29" s="47"/>
      <c r="S29" s="47"/>
      <c r="T29" s="47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</row>
    <row r="30" spans="1:39" s="37" customFormat="1" ht="15" customHeight="1" x14ac:dyDescent="0.15">
      <c r="A30" s="6" t="s">
        <v>39</v>
      </c>
      <c r="B30" s="6">
        <v>258</v>
      </c>
      <c r="C30" s="44" t="s">
        <v>211</v>
      </c>
      <c r="D30" s="42">
        <v>3</v>
      </c>
      <c r="E30" s="42"/>
      <c r="F30" s="42"/>
      <c r="G30" s="42">
        <v>1</v>
      </c>
      <c r="H30" s="45"/>
      <c r="I30" s="42"/>
      <c r="J30" s="46"/>
      <c r="K30" s="42">
        <v>1</v>
      </c>
      <c r="L30" s="42"/>
      <c r="M30" s="42"/>
      <c r="N30" s="35"/>
      <c r="O30" s="35"/>
      <c r="P30" s="35"/>
      <c r="Q30" s="42"/>
      <c r="R30" s="47"/>
      <c r="S30" s="47"/>
      <c r="T30" s="47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</row>
    <row r="31" spans="1:39" ht="15" customHeight="1" x14ac:dyDescent="0.15">
      <c r="A31" s="7" t="s">
        <v>46</v>
      </c>
      <c r="B31" s="6">
        <v>19524</v>
      </c>
      <c r="C31" s="44" t="s">
        <v>163</v>
      </c>
      <c r="D31" s="42">
        <f>SUM(D6:D30)</f>
        <v>348</v>
      </c>
      <c r="E31" s="42">
        <f ca="1">SUM(E6:E40)</f>
        <v>28</v>
      </c>
      <c r="F31" s="42">
        <v>30</v>
      </c>
      <c r="G31" s="42">
        <f ca="1">SUM(G6:G40)</f>
        <v>35</v>
      </c>
      <c r="H31" s="42">
        <f ca="1">SUM(H6:H40)</f>
        <v>20</v>
      </c>
      <c r="I31" s="42">
        <f ca="1">SUM(I6:I40)</f>
        <v>30</v>
      </c>
      <c r="J31" s="42">
        <f ca="1">SUM(J6:J40)</f>
        <v>14</v>
      </c>
      <c r="K31" s="42">
        <f>SUM(K6:K30)</f>
        <v>45</v>
      </c>
      <c r="L31" s="42">
        <f ca="1">SUM(L6:L40)</f>
        <v>8</v>
      </c>
      <c r="M31" s="42">
        <f ca="1">SUM(M6:M40)</f>
        <v>20</v>
      </c>
      <c r="N31" s="35">
        <f ca="1">SUM(N6:N40)</f>
        <v>10</v>
      </c>
      <c r="O31" s="35">
        <f ca="1">SUM(O6:O40)</f>
        <v>10</v>
      </c>
      <c r="P31" s="35">
        <f ca="1">SUM(P6:P40)</f>
        <v>0</v>
      </c>
      <c r="Q31" s="42">
        <f ca="1">SUM(Q6:Q40)</f>
        <v>15</v>
      </c>
      <c r="R31" s="42">
        <f ca="1">SUM(R6:R40)</f>
        <v>15</v>
      </c>
      <c r="S31" s="47">
        <v>2</v>
      </c>
      <c r="T31" s="47">
        <v>10</v>
      </c>
      <c r="U31" s="35">
        <f ca="1">SUM(U6:U40)</f>
        <v>0</v>
      </c>
      <c r="V31" s="35">
        <f ca="1">SUM(V6:V40)</f>
        <v>40</v>
      </c>
      <c r="W31" s="35">
        <f ca="1">SUM(W6:W40)</f>
        <v>6</v>
      </c>
      <c r="X31" s="35">
        <f ca="1">SUM(X6:X40)</f>
        <v>40</v>
      </c>
      <c r="Y31" s="35">
        <f ca="1">SUM(Y6:Y40)</f>
        <v>0</v>
      </c>
      <c r="Z31" s="35">
        <f ca="1">SUM(Z6:Z40)</f>
        <v>20</v>
      </c>
      <c r="AA31" s="35">
        <f ca="1">SUM(AA6:AA40)</f>
        <v>15</v>
      </c>
      <c r="AB31" s="35">
        <f ca="1">SUM(AB6:AB40)</f>
        <v>13</v>
      </c>
      <c r="AC31" s="35">
        <f ca="1">SUM(AC6:AC40)</f>
        <v>3</v>
      </c>
      <c r="AD31" s="35">
        <f ca="1">SUM(AD6:AD40)</f>
        <v>9</v>
      </c>
      <c r="AE31" s="35">
        <f ca="1">SUM(AE6:AE40)</f>
        <v>5</v>
      </c>
      <c r="AF31" s="35">
        <f ca="1">SUM(AF6:AF40)</f>
        <v>5</v>
      </c>
      <c r="AG31" s="35">
        <f ca="1">SUM(AG6:AG40)</f>
        <v>4</v>
      </c>
      <c r="AH31" s="35">
        <f ca="1">SUM(AH6:AH40)</f>
        <v>8</v>
      </c>
      <c r="AI31" s="35">
        <f ca="1">SUM(AI6:AI40)</f>
        <v>14</v>
      </c>
      <c r="AJ31" s="35">
        <f ca="1">SUM(AJ6:AJ40)</f>
        <v>20</v>
      </c>
      <c r="AK31" s="35">
        <f ca="1">SUM(AK6:AK40)</f>
        <v>18</v>
      </c>
      <c r="AL31" s="35">
        <f ca="1">SUM(AL6:AL40)</f>
        <v>10</v>
      </c>
      <c r="AM31" s="35">
        <f ca="1">SUM(AM6:AM40)</f>
        <v>0</v>
      </c>
    </row>
    <row r="32" spans="1:39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</sheetData>
  <mergeCells count="1">
    <mergeCell ref="A2:AM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附件一 评奖评优项目明细表</vt:lpstr>
      <vt:lpstr>附件二 荣誉名额分配</vt:lpstr>
      <vt:lpstr>附件三 评奖名额分配</vt:lpstr>
      <vt:lpstr>附件四 捐赠奖名额分配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陈平</cp:lastModifiedBy>
  <cp:lastPrinted>2017-10-19T16:14:41Z</cp:lastPrinted>
  <dcterms:created xsi:type="dcterms:W3CDTF">2014-09-15T06:45:45Z</dcterms:created>
  <dcterms:modified xsi:type="dcterms:W3CDTF">2017-10-19T16:15:06Z</dcterms:modified>
</cp:coreProperties>
</file>